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tarashvili\Desktop\tamuna\proaqtiuli\2016\2 kvartali\"/>
    </mc:Choice>
  </mc:AlternateContent>
  <bookViews>
    <workbookView xWindow="7020" yWindow="375" windowWidth="10065" windowHeight="12210" firstSheet="4" activeTab="4"/>
  </bookViews>
  <sheets>
    <sheet name="30.01.08 amobeWdva" sheetId="7" state="hidden" r:id="rId1"/>
    <sheet name="Sheet2" sheetId="4" state="hidden" r:id="rId2"/>
    <sheet name="Sheet1" sheetId="1" state="hidden" r:id="rId3"/>
    <sheet name="Sheet3" sheetId="3" state="hidden" r:id="rId4"/>
    <sheet name="Sheet" sheetId="36" r:id="rId5"/>
  </sheets>
  <definedNames>
    <definedName name="_xlnm.Print_Area" localSheetId="0">'30.01.08 amobeWdva'!$A$1:$K$49</definedName>
  </definedNames>
  <calcPr calcId="152511"/>
</workbook>
</file>

<file path=xl/calcChain.xml><?xml version="1.0" encoding="utf-8"?>
<calcChain xmlns="http://schemas.openxmlformats.org/spreadsheetml/2006/main">
  <c r="G9" i="36" l="1"/>
  <c r="E9" i="36"/>
  <c r="I4" i="3" l="1"/>
  <c r="J4" i="3"/>
  <c r="D6" i="3"/>
  <c r="D4" i="3" s="1"/>
  <c r="F6" i="3"/>
  <c r="F4" i="3" s="1"/>
  <c r="I6" i="3"/>
  <c r="D7" i="3"/>
  <c r="E7" i="3" s="1"/>
  <c r="E10" i="3"/>
  <c r="G10" i="3" s="1"/>
  <c r="G6" i="3" s="1"/>
  <c r="K10" i="3"/>
  <c r="D11" i="3"/>
  <c r="G11" i="3" s="1"/>
  <c r="G12" i="3"/>
  <c r="G13" i="3"/>
  <c r="G14" i="3"/>
  <c r="G15" i="3"/>
  <c r="K16" i="3"/>
  <c r="K17" i="3"/>
  <c r="G18" i="3"/>
  <c r="K18" i="3"/>
  <c r="I22" i="3"/>
  <c r="I23" i="3"/>
  <c r="C24" i="3"/>
  <c r="I24" i="3" s="1"/>
  <c r="C25" i="3"/>
  <c r="I25" i="3" s="1"/>
  <c r="C26" i="3"/>
  <c r="I26" i="3"/>
  <c r="C27" i="3"/>
  <c r="I27" i="3" s="1"/>
  <c r="I28" i="3"/>
  <c r="C29" i="3"/>
  <c r="I29" i="3" s="1"/>
  <c r="C30" i="3"/>
  <c r="I30" i="3"/>
  <c r="I31" i="3"/>
  <c r="I32" i="3"/>
  <c r="I33" i="3"/>
  <c r="C34" i="3"/>
  <c r="I34" i="3" s="1"/>
  <c r="I35" i="3"/>
  <c r="I36" i="3"/>
  <c r="I38" i="3"/>
  <c r="C39" i="3"/>
  <c r="I39" i="3" s="1"/>
  <c r="I40" i="3"/>
  <c r="C41" i="3"/>
  <c r="I41" i="3" s="1"/>
  <c r="C42" i="3"/>
  <c r="I42" i="3" s="1"/>
  <c r="I43" i="3"/>
  <c r="E7" i="1"/>
  <c r="F7" i="1" s="1"/>
  <c r="G7" i="1"/>
  <c r="H7" i="1"/>
  <c r="E8" i="1"/>
  <c r="F8" i="1" s="1"/>
  <c r="G8" i="1"/>
  <c r="E9" i="1"/>
  <c r="F9" i="1" s="1"/>
  <c r="G9" i="1"/>
  <c r="E11" i="1"/>
  <c r="F11" i="1" s="1"/>
  <c r="G11" i="1"/>
  <c r="E12" i="1"/>
  <c r="F12" i="1" s="1"/>
  <c r="G12" i="1"/>
  <c r="E13" i="1"/>
  <c r="F13" i="1" s="1"/>
  <c r="G13" i="1"/>
  <c r="E14" i="1"/>
  <c r="F14" i="1" s="1"/>
  <c r="G14" i="1"/>
  <c r="H14" i="1" s="1"/>
  <c r="E15" i="1"/>
  <c r="F15" i="1" s="1"/>
  <c r="G15" i="1"/>
  <c r="E16" i="1"/>
  <c r="F16" i="1"/>
  <c r="G16" i="1"/>
  <c r="E17" i="1"/>
  <c r="F17" i="1" s="1"/>
  <c r="G17" i="1"/>
  <c r="H17" i="1" s="1"/>
  <c r="E18" i="1"/>
  <c r="F18" i="1" s="1"/>
  <c r="G18" i="1"/>
  <c r="E19" i="1"/>
  <c r="F19" i="1" s="1"/>
  <c r="G19" i="1"/>
  <c r="E20" i="1"/>
  <c r="F20" i="1" s="1"/>
  <c r="G20" i="1"/>
  <c r="H20" i="1" s="1"/>
  <c r="E21" i="1"/>
  <c r="F21" i="1" s="1"/>
  <c r="G21" i="1"/>
  <c r="E22" i="1"/>
  <c r="F22" i="1" s="1"/>
  <c r="G22" i="1"/>
  <c r="E24" i="1"/>
  <c r="F24" i="1" s="1"/>
  <c r="G24" i="1"/>
  <c r="H24" i="1" s="1"/>
  <c r="E25" i="1"/>
  <c r="F25" i="1" s="1"/>
  <c r="G25" i="1"/>
  <c r="E28" i="1"/>
  <c r="F28" i="1" s="1"/>
  <c r="G28" i="1"/>
  <c r="E29" i="1"/>
  <c r="F29" i="1" s="1"/>
  <c r="G29" i="1"/>
  <c r="E30" i="1"/>
  <c r="F30" i="1"/>
  <c r="G30" i="1"/>
  <c r="E32" i="1"/>
  <c r="F32" i="1" s="1"/>
  <c r="G32" i="1"/>
  <c r="E33" i="1"/>
  <c r="F33" i="1" s="1"/>
  <c r="G33" i="1"/>
  <c r="H33" i="1"/>
  <c r="C37" i="1"/>
  <c r="D37" i="1"/>
  <c r="I37" i="1"/>
  <c r="J37" i="1"/>
  <c r="J39" i="1" s="1"/>
  <c r="K37" i="1"/>
  <c r="L37" i="1"/>
  <c r="L39" i="1" s="1"/>
  <c r="E7" i="4"/>
  <c r="G7" i="4"/>
  <c r="H7" i="4" s="1"/>
  <c r="E8" i="4"/>
  <c r="F8" i="4" s="1"/>
  <c r="G8" i="4"/>
  <c r="E9" i="4"/>
  <c r="F9" i="4"/>
  <c r="G9" i="4"/>
  <c r="E11" i="4"/>
  <c r="F11" i="4" s="1"/>
  <c r="G11" i="4"/>
  <c r="E12" i="4"/>
  <c r="F12" i="4" s="1"/>
  <c r="G12" i="4"/>
  <c r="E13" i="4"/>
  <c r="F13" i="4" s="1"/>
  <c r="G13" i="4"/>
  <c r="E14" i="4"/>
  <c r="F14" i="4" s="1"/>
  <c r="G14" i="4"/>
  <c r="H14" i="4" s="1"/>
  <c r="E15" i="4"/>
  <c r="F15" i="4"/>
  <c r="G15" i="4"/>
  <c r="E16" i="4"/>
  <c r="F16" i="4" s="1"/>
  <c r="G16" i="4"/>
  <c r="E17" i="4"/>
  <c r="F17" i="4" s="1"/>
  <c r="G17" i="4"/>
  <c r="H17" i="4"/>
  <c r="E18" i="4"/>
  <c r="F18" i="4" s="1"/>
  <c r="G18" i="4"/>
  <c r="E19" i="4"/>
  <c r="F19" i="4" s="1"/>
  <c r="G19" i="4"/>
  <c r="E20" i="4"/>
  <c r="F20" i="4"/>
  <c r="G20" i="4"/>
  <c r="H20" i="4" s="1"/>
  <c r="E21" i="4"/>
  <c r="F21" i="4"/>
  <c r="G21" i="4"/>
  <c r="E22" i="4"/>
  <c r="F22" i="4" s="1"/>
  <c r="G22" i="4"/>
  <c r="E24" i="4"/>
  <c r="F24" i="4" s="1"/>
  <c r="G24" i="4"/>
  <c r="H24" i="4" s="1"/>
  <c r="E25" i="4"/>
  <c r="F25" i="4" s="1"/>
  <c r="G25" i="4"/>
  <c r="E28" i="4"/>
  <c r="F28" i="4" s="1"/>
  <c r="G28" i="4"/>
  <c r="E29" i="4"/>
  <c r="F29" i="4"/>
  <c r="G29" i="4"/>
  <c r="E30" i="4"/>
  <c r="F30" i="4" s="1"/>
  <c r="G30" i="4"/>
  <c r="E32" i="4"/>
  <c r="F32" i="4" s="1"/>
  <c r="G32" i="4"/>
  <c r="E33" i="4"/>
  <c r="F33" i="4" s="1"/>
  <c r="G33" i="4"/>
  <c r="H33" i="4" s="1"/>
  <c r="C37" i="4"/>
  <c r="D37" i="4"/>
  <c r="I37" i="4"/>
  <c r="J37" i="4"/>
  <c r="J39" i="4" s="1"/>
  <c r="J41" i="4" s="1"/>
  <c r="K37" i="4"/>
  <c r="L37" i="4"/>
  <c r="L40" i="4" s="1"/>
  <c r="L39" i="4"/>
  <c r="L41" i="4" s="1"/>
  <c r="J40" i="4"/>
  <c r="I4" i="7"/>
  <c r="J4" i="7"/>
  <c r="K5" i="7"/>
  <c r="F6" i="7"/>
  <c r="F4" i="7" s="1"/>
  <c r="I6" i="7"/>
  <c r="D7" i="7"/>
  <c r="D6" i="7" s="1"/>
  <c r="D4" i="7" s="1"/>
  <c r="K7" i="7"/>
  <c r="E10" i="7"/>
  <c r="G10" i="7" s="1"/>
  <c r="G6" i="7" s="1"/>
  <c r="D11" i="7"/>
  <c r="G11" i="7" s="1"/>
  <c r="G12" i="7"/>
  <c r="G13" i="7"/>
  <c r="G14" i="7"/>
  <c r="G15" i="7"/>
  <c r="K16" i="7"/>
  <c r="K17" i="7"/>
  <c r="G18" i="7"/>
  <c r="K18" i="7"/>
  <c r="I24" i="7"/>
  <c r="I25" i="7"/>
  <c r="C26" i="7"/>
  <c r="I26" i="7" s="1"/>
  <c r="C27" i="7"/>
  <c r="I27" i="7" s="1"/>
  <c r="C28" i="7"/>
  <c r="I28" i="7"/>
  <c r="C29" i="7"/>
  <c r="I29" i="7" s="1"/>
  <c r="I30" i="7"/>
  <c r="K30" i="7" s="1"/>
  <c r="C31" i="7"/>
  <c r="I31" i="7" s="1"/>
  <c r="C32" i="7"/>
  <c r="I32" i="7" s="1"/>
  <c r="K32" i="7" s="1"/>
  <c r="I33" i="7"/>
  <c r="I34" i="7"/>
  <c r="I35" i="7"/>
  <c r="C36" i="7"/>
  <c r="I36" i="7" s="1"/>
  <c r="I37" i="7"/>
  <c r="K37" i="7" s="1"/>
  <c r="I38" i="7"/>
  <c r="I40" i="7"/>
  <c r="K40" i="7" s="1"/>
  <c r="C41" i="7"/>
  <c r="I41" i="7"/>
  <c r="K42" i="7"/>
  <c r="K44" i="7"/>
  <c r="I45" i="7"/>
  <c r="C47" i="7"/>
  <c r="I47" i="7" s="1"/>
  <c r="K47" i="7" s="1"/>
  <c r="C48" i="7"/>
  <c r="I48" i="7" s="1"/>
  <c r="K48" i="7" s="1"/>
  <c r="I49" i="7"/>
  <c r="K49" i="7" s="1"/>
  <c r="H37" i="4" l="1"/>
  <c r="G37" i="1"/>
  <c r="G4" i="7"/>
  <c r="E37" i="4"/>
  <c r="G4" i="3"/>
  <c r="L40" i="1"/>
  <c r="L41" i="1" s="1"/>
  <c r="K7" i="3" s="1"/>
  <c r="E6" i="3"/>
  <c r="E4" i="3" s="1"/>
  <c r="E7" i="7"/>
  <c r="E6" i="7" s="1"/>
  <c r="E4" i="7" s="1"/>
  <c r="G37" i="4"/>
  <c r="H39" i="4"/>
  <c r="H40" i="4"/>
  <c r="H37" i="1"/>
  <c r="K22" i="7"/>
  <c r="K10" i="7" s="1"/>
  <c r="K6" i="7" s="1"/>
  <c r="F37" i="1"/>
  <c r="J40" i="1"/>
  <c r="J41" i="1" s="1"/>
  <c r="E37" i="1"/>
  <c r="F7" i="4"/>
  <c r="F37" i="4" s="1"/>
  <c r="K4" i="3" l="1"/>
  <c r="L4" i="3" s="1"/>
  <c r="K6" i="3"/>
  <c r="K4" i="7"/>
  <c r="H41" i="4"/>
  <c r="H40" i="1"/>
  <c r="H39" i="1"/>
  <c r="H41" i="1" s="1"/>
</calcChain>
</file>

<file path=xl/sharedStrings.xml><?xml version="1.0" encoding="utf-8"?>
<sst xmlns="http://schemas.openxmlformats.org/spreadsheetml/2006/main" count="215" uniqueCount="100">
  <si>
    <t>s a S t a t o    g a n r i g i</t>
  </si>
  <si>
    <t>#</t>
  </si>
  <si>
    <t>struqtura, Tanamdeboba</t>
  </si>
  <si>
    <t>saStato erTeulis raodenoba</t>
  </si>
  <si>
    <t xml:space="preserve">Tanamdebobrivi sargo </t>
  </si>
  <si>
    <t>saxelmwifo ministri</t>
  </si>
  <si>
    <t>saxelmwifo ministris moadgile</t>
  </si>
  <si>
    <t>aparatis ufrosi</t>
  </si>
  <si>
    <t>afxazeTis sakiTxTa koordinatori</t>
  </si>
  <si>
    <t>afxazeTis sakiTxTa mTavari eqsperti</t>
  </si>
  <si>
    <t>afxazeTis sakiTxTa eqsperti</t>
  </si>
  <si>
    <t>cxinvalis regionis sakiTxTa koordinatori</t>
  </si>
  <si>
    <t>cxinvalis regionis  mTavari eqsperti</t>
  </si>
  <si>
    <t>cxinvalis regionis  eqsperti</t>
  </si>
  <si>
    <t>saerTaSoriso organizaciebTan urTierTobis koordinatori</t>
  </si>
  <si>
    <t>saerTaSoriso organizaciebis mTavari eqsperti</t>
  </si>
  <si>
    <t>saerTaSoriso organizaciebis eqsperti</t>
  </si>
  <si>
    <t>presasTan urTierTobis koordinatori</t>
  </si>
  <si>
    <t>presasa da sazogadoebasTan urTierTobis eqsperti</t>
  </si>
  <si>
    <t xml:space="preserve">saxelmwifo ministris aRmasrulebeli TanaSemwe </t>
  </si>
  <si>
    <t xml:space="preserve">saxelmwifo ministris moadgilis aRmasrulebeli TanaSemwe </t>
  </si>
  <si>
    <t>finansTa mmarTveli</t>
  </si>
  <si>
    <t>saqmeTa mmarTveli</t>
  </si>
  <si>
    <t>sameurneo uzrunvelyofis mmarTveli</t>
  </si>
  <si>
    <t>saxelmwifo ministris TanaSemwe</t>
  </si>
  <si>
    <t>saxelmwifo ministris moadgilis TanaSemwe</t>
  </si>
  <si>
    <t>sul</t>
  </si>
  <si>
    <t>saSemosavlo</t>
  </si>
  <si>
    <t>xelze misaRebi</t>
  </si>
  <si>
    <t>2007 wlis Tanamdeb sargos damat 18 %</t>
  </si>
  <si>
    <t>konfliqtebis mogvarebis sakiTxebSi saqarTvelos saxelmwifo ministris aparati</t>
  </si>
  <si>
    <t xml:space="preserve">safuZveli: saqarTvelos mTavrobis 2007 wlis 17 agvistos # 171 dadgenileba </t>
  </si>
  <si>
    <t>moqmedi</t>
  </si>
  <si>
    <t>I varianti</t>
  </si>
  <si>
    <t>II varianti</t>
  </si>
  <si>
    <t>Sesyidvebis koordinatori</t>
  </si>
  <si>
    <t>wliuri</t>
  </si>
  <si>
    <t>premia I Tvis xelfasis odenoba</t>
  </si>
  <si>
    <t>sul wliuri fondi</t>
  </si>
  <si>
    <t>kurieri</t>
  </si>
  <si>
    <t>konfliqtebis mogvarebis sakiTxebSi saqarTvelos saxelmwifo ministris aparatis 
2008 wlis kvartaluri ganwera</t>
  </si>
  <si>
    <t>2100</t>
  </si>
  <si>
    <t>I kvartali</t>
  </si>
  <si>
    <t>II kvartali</t>
  </si>
  <si>
    <t>III kvartali</t>
  </si>
  <si>
    <t>IV kvartali</t>
  </si>
  <si>
    <t>momuSaveTa ricxovnoba</t>
  </si>
  <si>
    <t>xarjebi</t>
  </si>
  <si>
    <t>Sromis anazRaureba</t>
  </si>
  <si>
    <t>m.S. kompensacia</t>
  </si>
  <si>
    <t>m.S. socialuri Senatanebi/anaricxebi</t>
  </si>
  <si>
    <t>saqoneli da momsaxureba</t>
  </si>
  <si>
    <t>m.S. mivlinebebi</t>
  </si>
  <si>
    <t>m.S. kvebis xarjebi</t>
  </si>
  <si>
    <t>procenti</t>
  </si>
  <si>
    <t>subsidiebi</t>
  </si>
  <si>
    <t>grantebi</t>
  </si>
  <si>
    <t>socialuri uzrunvelyofa</t>
  </si>
  <si>
    <t>sxva xarjebi</t>
  </si>
  <si>
    <t>arafinansuri aqtivebi</t>
  </si>
  <si>
    <t xml:space="preserve">finansuri aqtivebi </t>
  </si>
  <si>
    <t>valdebulebebi</t>
  </si>
  <si>
    <t>mivlineba</t>
  </si>
  <si>
    <t>sawvavi</t>
  </si>
  <si>
    <t>avtoteqmomsaxureba</t>
  </si>
  <si>
    <t>satelefono momsaxureba</t>
  </si>
  <si>
    <t>eleqtroenergia</t>
  </si>
  <si>
    <t>wyali</t>
  </si>
  <si>
    <t>interneti</t>
  </si>
  <si>
    <t>saxelisuflebo speckavSiri</t>
  </si>
  <si>
    <t>Sida qseliT momsaxureba</t>
  </si>
  <si>
    <t>presis</t>
  </si>
  <si>
    <t>warmomadgenlobiTi xarji</t>
  </si>
  <si>
    <t>sakancelario saqoneli</t>
  </si>
  <si>
    <t>sameurneo saqoneli</t>
  </si>
  <si>
    <t>dacvis xarjebi</t>
  </si>
  <si>
    <t>mimdinare saremonto samuSaoebi</t>
  </si>
  <si>
    <t>kompiuteruli aqsesuarebis</t>
  </si>
  <si>
    <t>StatgareSe TanamSromelTa Sromis anazRureba</t>
  </si>
  <si>
    <t>poligrafiuli momsaxureba</t>
  </si>
  <si>
    <t>mediamonitoringi</t>
  </si>
  <si>
    <t>dazRvevis xarjebi</t>
  </si>
  <si>
    <t>orgteqnika</t>
  </si>
  <si>
    <t>aveji</t>
  </si>
  <si>
    <t>remonti</t>
  </si>
  <si>
    <t>damatebas saWiroebs</t>
  </si>
  <si>
    <t>moqmedi sul 2008 weli</t>
  </si>
  <si>
    <t>Sromisuunarobis furceli</t>
  </si>
  <si>
    <t>m.S</t>
  </si>
  <si>
    <t>reintegraciis sakiTxebSi saqarTvelos saxelmwifo ministris aparati</t>
  </si>
  <si>
    <t>reintegraciis sakiTxebSi saqarTvelos saxelmwifo 
ministris aparatis 2008 wlis gegma</t>
  </si>
  <si>
    <t>Senobis dacvis xarjebi</t>
  </si>
  <si>
    <t>პრემია</t>
  </si>
  <si>
    <t>დანამატი</t>
  </si>
  <si>
    <t>ინფორმაცია</t>
  </si>
  <si>
    <t>თანამდებობის პირებზე</t>
  </si>
  <si>
    <t>სხვა თანამშრომლებზე</t>
  </si>
  <si>
    <t>სარგო</t>
  </si>
  <si>
    <t>საავადმყოფო ფურცელზე გაწეული დახმარება</t>
  </si>
  <si>
    <t>2016 წლის მეორე კვარტალში შერიგებისა და სამოქალაქო თანასწორობის საკითხებში საქართველოს სახელმწიფო მინისტრის აპარატში გაცემული სარგოს, დანამატებისა და პრემიების კვარტალური ოდენობების შესახებ ლარებში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</si>
</sst>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a_r_i_-;\-* #,##0.00\ _L_a_r_i_-;_-* &quot;-&quot;??\ _L_a_r_i_-;_-@_-"/>
    <numFmt numFmtId="164" formatCode="_-* #,##0.00_р_._-;\-* #,##0.00_р_._-;_-* &quot;-&quot;??_р_._-;_-@_-"/>
    <numFmt numFmtId="165" formatCode="_(* #,##0.0_);_(* \(#,##0.0\);_(* &quot;-&quot;??_);_(@_)"/>
    <numFmt numFmtId="166" formatCode="0.000"/>
  </numFmts>
  <fonts count="32">
    <font>
      <sz val="10"/>
      <name val="Arial"/>
      <charset val="204"/>
    </font>
    <font>
      <sz val="10"/>
      <name val="Arial"/>
      <family val="2"/>
    </font>
    <font>
      <sz val="10"/>
      <name val="AcadNusx"/>
    </font>
    <font>
      <b/>
      <sz val="14"/>
      <name val="AcadMtavr"/>
    </font>
    <font>
      <sz val="13"/>
      <name val="AcadNusx"/>
    </font>
    <font>
      <sz val="12"/>
      <name val="AcadNusx"/>
    </font>
    <font>
      <sz val="14"/>
      <name val="Arial  "/>
    </font>
    <font>
      <sz val="10"/>
      <name val="Arial"/>
      <family val="2"/>
    </font>
    <font>
      <b/>
      <sz val="11"/>
      <name val="Arial"/>
      <family val="2"/>
    </font>
    <font>
      <b/>
      <sz val="11"/>
      <name val="LitNusx"/>
      <family val="2"/>
    </font>
    <font>
      <sz val="12"/>
      <name val="Arial"/>
      <family val="2"/>
      <charset val="204"/>
    </font>
    <font>
      <b/>
      <sz val="11"/>
      <color indexed="12"/>
      <name val="AcadNusx"/>
    </font>
    <font>
      <b/>
      <sz val="11"/>
      <color indexed="10"/>
      <name val="AcadNusx"/>
    </font>
    <font>
      <b/>
      <sz val="10"/>
      <name val="AcadNusx"/>
    </font>
    <font>
      <sz val="8"/>
      <name val="Arial"/>
      <family val="2"/>
    </font>
    <font>
      <sz val="10"/>
      <name val="Acad Nusx Geo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sz val="12"/>
      <color indexed="63"/>
      <name val="AcadNusx"/>
    </font>
    <font>
      <sz val="10"/>
      <color indexed="63"/>
      <name val="Arial"/>
      <family val="2"/>
    </font>
    <font>
      <sz val="13"/>
      <color indexed="63"/>
      <name val="Arial"/>
      <family val="2"/>
    </font>
    <font>
      <b/>
      <sz val="11"/>
      <color indexed="63"/>
      <name val="Acad Nusx Geo"/>
      <family val="2"/>
    </font>
    <font>
      <b/>
      <sz val="11"/>
      <color indexed="63"/>
      <name val="LitNusx"/>
      <family val="2"/>
    </font>
    <font>
      <sz val="10"/>
      <color indexed="63"/>
      <name val="AcadNusx"/>
    </font>
    <font>
      <sz val="13"/>
      <color indexed="63"/>
      <name val="AcadNusx"/>
    </font>
    <font>
      <sz val="10"/>
      <color indexed="63"/>
      <name val="Acad Nusx Geo"/>
      <family val="2"/>
    </font>
    <font>
      <sz val="12"/>
      <color indexed="63"/>
      <name val="Arial"/>
      <family val="2"/>
      <charset val="204"/>
    </font>
    <font>
      <b/>
      <sz val="13"/>
      <color indexed="63"/>
      <name val="Arial"/>
      <family val="2"/>
    </font>
    <font>
      <b/>
      <sz val="11"/>
      <color indexed="63"/>
      <name val="AcadNusx"/>
    </font>
    <font>
      <b/>
      <sz val="10"/>
      <color indexed="63"/>
      <name val="AcadNusx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/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2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165" fontId="2" fillId="3" borderId="1" xfId="1" applyNumberFormat="1" applyFont="1" applyFill="1" applyBorder="1"/>
    <xf numFmtId="166" fontId="10" fillId="3" borderId="1" xfId="1" applyNumberFormat="1" applyFont="1" applyFill="1" applyBorder="1"/>
    <xf numFmtId="0" fontId="0" fillId="0" borderId="3" xfId="0" applyBorder="1"/>
    <xf numFmtId="0" fontId="11" fillId="0" borderId="1" xfId="0" applyFont="1" applyFill="1" applyBorder="1" applyAlignment="1" applyProtection="1">
      <alignment horizontal="left" vertical="center" wrapText="1" indent="1"/>
    </xf>
    <xf numFmtId="1" fontId="10" fillId="0" borderId="1" xfId="1" applyNumberFormat="1" applyFont="1" applyBorder="1"/>
    <xf numFmtId="166" fontId="10" fillId="0" borderId="1" xfId="1" applyNumberFormat="1" applyFont="1" applyBorder="1"/>
    <xf numFmtId="0" fontId="12" fillId="0" borderId="1" xfId="0" applyFont="1" applyFill="1" applyBorder="1" applyAlignment="1" applyProtection="1">
      <alignment horizontal="left" vertical="center" wrapText="1" indent="2"/>
    </xf>
    <xf numFmtId="0" fontId="7" fillId="0" borderId="3" xfId="0" applyFont="1" applyBorder="1"/>
    <xf numFmtId="0" fontId="13" fillId="0" borderId="1" xfId="0" applyFont="1" applyFill="1" applyBorder="1" applyAlignment="1" applyProtection="1">
      <alignment horizontal="left" vertical="center" wrapText="1" indent="4"/>
    </xf>
    <xf numFmtId="166" fontId="10" fillId="0" borderId="1" xfId="0" applyNumberFormat="1" applyFont="1" applyBorder="1"/>
    <xf numFmtId="166" fontId="0" fillId="0" borderId="0" xfId="0" applyNumberFormat="1"/>
    <xf numFmtId="0" fontId="11" fillId="0" borderId="4" xfId="0" applyFont="1" applyFill="1" applyBorder="1" applyAlignment="1" applyProtection="1">
      <alignment horizontal="left" vertical="center" wrapText="1" indent="1"/>
    </xf>
    <xf numFmtId="0" fontId="11" fillId="2" borderId="1" xfId="0" applyFont="1" applyFill="1" applyBorder="1" applyAlignment="1" applyProtection="1">
      <alignment horizontal="left" vertical="center" wrapText="1" indent="1"/>
    </xf>
    <xf numFmtId="0" fontId="0" fillId="2" borderId="1" xfId="0" applyFill="1" applyBorder="1"/>
    <xf numFmtId="165" fontId="2" fillId="3" borderId="5" xfId="1" applyNumberFormat="1" applyFont="1" applyFill="1" applyBorder="1"/>
    <xf numFmtId="1" fontId="10" fillId="0" borderId="5" xfId="1" applyNumberFormat="1" applyFont="1" applyFill="1" applyBorder="1"/>
    <xf numFmtId="1" fontId="10" fillId="0" borderId="0" xfId="1" applyNumberFormat="1" applyFont="1" applyFill="1" applyBorder="1"/>
    <xf numFmtId="1" fontId="10" fillId="4" borderId="5" xfId="1" applyNumberFormat="1" applyFont="1" applyFill="1" applyBorder="1"/>
    <xf numFmtId="1" fontId="10" fillId="5" borderId="5" xfId="1" applyNumberFormat="1" applyFont="1" applyFill="1" applyBorder="1"/>
    <xf numFmtId="1" fontId="0" fillId="5" borderId="0" xfId="0" applyNumberFormat="1" applyFill="1"/>
    <xf numFmtId="165" fontId="2" fillId="3" borderId="1" xfId="1" applyNumberFormat="1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0" fillId="0" borderId="1" xfId="0" applyBorder="1"/>
    <xf numFmtId="0" fontId="11" fillId="7" borderId="4" xfId="0" applyFont="1" applyFill="1" applyBorder="1" applyAlignment="1" applyProtection="1">
      <alignment horizontal="left" vertical="center" wrapText="1" indent="1"/>
    </xf>
    <xf numFmtId="166" fontId="10" fillId="7" borderId="4" xfId="1" applyNumberFormat="1" applyFont="1" applyFill="1" applyBorder="1"/>
    <xf numFmtId="166" fontId="10" fillId="7" borderId="0" xfId="1" applyNumberFormat="1" applyFont="1" applyFill="1" applyBorder="1"/>
    <xf numFmtId="166" fontId="10" fillId="7" borderId="0" xfId="0" applyNumberFormat="1" applyFont="1" applyFill="1" applyBorder="1"/>
    <xf numFmtId="0" fontId="0" fillId="7" borderId="0" xfId="0" applyFill="1"/>
    <xf numFmtId="0" fontId="0" fillId="8" borderId="1" xfId="0" applyFill="1" applyBorder="1"/>
    <xf numFmtId="0" fontId="11" fillId="8" borderId="1" xfId="0" applyFont="1" applyFill="1" applyBorder="1" applyAlignment="1" applyProtection="1">
      <alignment horizontal="left" vertical="center" wrapText="1" indent="1"/>
    </xf>
    <xf numFmtId="0" fontId="11" fillId="9" borderId="1" xfId="0" applyFont="1" applyFill="1" applyBorder="1" applyAlignment="1" applyProtection="1">
      <alignment horizontal="left" vertical="center" wrapText="1" indent="1"/>
    </xf>
    <xf numFmtId="0" fontId="0" fillId="9" borderId="1" xfId="0" applyFill="1" applyBorder="1"/>
    <xf numFmtId="0" fontId="11" fillId="10" borderId="1" xfId="0" applyFont="1" applyFill="1" applyBorder="1" applyAlignment="1" applyProtection="1">
      <alignment horizontal="left" vertical="center" wrapText="1" indent="1"/>
    </xf>
    <xf numFmtId="0" fontId="0" fillId="10" borderId="1" xfId="0" applyFill="1" applyBorder="1"/>
    <xf numFmtId="0" fontId="15" fillId="0" borderId="0" xfId="0" applyFont="1"/>
    <xf numFmtId="0" fontId="11" fillId="0" borderId="1" xfId="0" applyFont="1" applyFill="1" applyBorder="1" applyAlignment="1" applyProtection="1">
      <alignment horizontal="center" vertical="center" wrapText="1"/>
    </xf>
    <xf numFmtId="0" fontId="16" fillId="0" borderId="0" xfId="0" applyFont="1"/>
    <xf numFmtId="3" fontId="17" fillId="7" borderId="0" xfId="0" applyNumberFormat="1" applyFont="1" applyFill="1" applyAlignment="1">
      <alignment horizontal="center"/>
    </xf>
    <xf numFmtId="3" fontId="17" fillId="8" borderId="1" xfId="0" applyNumberFormat="1" applyFont="1" applyFill="1" applyBorder="1" applyAlignment="1">
      <alignment horizontal="center"/>
    </xf>
    <xf numFmtId="3" fontId="17" fillId="10" borderId="1" xfId="0" applyNumberFormat="1" applyFont="1" applyFill="1" applyBorder="1" applyAlignment="1">
      <alignment horizontal="center"/>
    </xf>
    <xf numFmtId="3" fontId="17" fillId="9" borderId="1" xfId="0" applyNumberFormat="1" applyFont="1" applyFill="1" applyBorder="1" applyAlignment="1">
      <alignment horizontal="center"/>
    </xf>
    <xf numFmtId="3" fontId="18" fillId="7" borderId="1" xfId="0" applyNumberFormat="1" applyFont="1" applyFill="1" applyBorder="1"/>
    <xf numFmtId="3" fontId="18" fillId="8" borderId="1" xfId="0" applyNumberFormat="1" applyFont="1" applyFill="1" applyBorder="1"/>
    <xf numFmtId="3" fontId="18" fillId="10" borderId="1" xfId="0" applyNumberFormat="1" applyFont="1" applyFill="1" applyBorder="1"/>
    <xf numFmtId="3" fontId="18" fillId="9" borderId="1" xfId="0" applyNumberFormat="1" applyFont="1" applyFill="1" applyBorder="1"/>
    <xf numFmtId="0" fontId="11" fillId="2" borderId="1" xfId="0" applyFont="1" applyFill="1" applyBorder="1" applyAlignment="1" applyProtection="1">
      <alignment horizontal="center" vertical="center" wrapText="1"/>
    </xf>
    <xf numFmtId="0" fontId="20" fillId="2" borderId="0" xfId="0" applyFont="1" applyFill="1"/>
    <xf numFmtId="0" fontId="21" fillId="2" borderId="0" xfId="0" applyFont="1" applyFill="1"/>
    <xf numFmtId="165" fontId="24" fillId="2" borderId="1" xfId="1" applyNumberFormat="1" applyFont="1" applyFill="1" applyBorder="1" applyAlignment="1">
      <alignment wrapText="1"/>
    </xf>
    <xf numFmtId="165" fontId="24" fillId="2" borderId="1" xfId="1" applyNumberFormat="1" applyFont="1" applyFill="1" applyBorder="1"/>
    <xf numFmtId="166" fontId="27" fillId="2" borderId="6" xfId="1" applyNumberFormat="1" applyFont="1" applyFill="1" applyBorder="1"/>
    <xf numFmtId="0" fontId="26" fillId="2" borderId="1" xfId="0" applyFont="1" applyFill="1" applyBorder="1"/>
    <xf numFmtId="0" fontId="29" fillId="2" borderId="1" xfId="0" applyFont="1" applyFill="1" applyBorder="1" applyAlignment="1" applyProtection="1">
      <alignment horizontal="left" vertical="center" wrapText="1" indent="1"/>
    </xf>
    <xf numFmtId="0" fontId="20" fillId="2" borderId="1" xfId="0" applyFont="1" applyFill="1" applyBorder="1"/>
    <xf numFmtId="166" fontId="27" fillId="2" borderId="1" xfId="1" applyNumberFormat="1" applyFont="1" applyFill="1" applyBorder="1"/>
    <xf numFmtId="166" fontId="27" fillId="2" borderId="1" xfId="0" applyNumberFormat="1" applyFont="1" applyFill="1" applyBorder="1"/>
    <xf numFmtId="166" fontId="20" fillId="2" borderId="1" xfId="0" applyNumberFormat="1" applyFont="1" applyFill="1" applyBorder="1"/>
    <xf numFmtId="3" fontId="21" fillId="2" borderId="1" xfId="0" applyNumberFormat="1" applyFont="1" applyFill="1" applyBorder="1"/>
    <xf numFmtId="0" fontId="26" fillId="2" borderId="0" xfId="0" applyFont="1" applyFill="1" applyBorder="1"/>
    <xf numFmtId="0" fontId="29" fillId="2" borderId="4" xfId="0" applyFont="1" applyFill="1" applyBorder="1" applyAlignment="1" applyProtection="1">
      <alignment horizontal="left" vertical="center" wrapText="1" indent="1"/>
    </xf>
    <xf numFmtId="166" fontId="27" fillId="2" borderId="4" xfId="1" applyNumberFormat="1" applyFont="1" applyFill="1" applyBorder="1"/>
    <xf numFmtId="166" fontId="27" fillId="2" borderId="0" xfId="1" applyNumberFormat="1" applyFont="1" applyFill="1" applyBorder="1"/>
    <xf numFmtId="166" fontId="27" fillId="2" borderId="0" xfId="0" applyNumberFormat="1" applyFont="1" applyFill="1" applyBorder="1"/>
    <xf numFmtId="0" fontId="20" fillId="2" borderId="0" xfId="0" applyFont="1" applyFill="1" applyBorder="1"/>
    <xf numFmtId="3" fontId="21" fillId="2" borderId="0" xfId="0" applyNumberFormat="1" applyFont="1" applyFill="1" applyBorder="1"/>
    <xf numFmtId="0" fontId="26" fillId="2" borderId="0" xfId="0" applyFont="1" applyFill="1"/>
    <xf numFmtId="0" fontId="29" fillId="2" borderId="7" xfId="0" applyFont="1" applyFill="1" applyBorder="1" applyAlignment="1" applyProtection="1">
      <alignment horizontal="left" vertical="center" wrapText="1" indent="1"/>
    </xf>
    <xf numFmtId="1" fontId="27" fillId="2" borderId="7" xfId="1" applyNumberFormat="1" applyFont="1" applyFill="1" applyBorder="1"/>
    <xf numFmtId="0" fontId="20" fillId="2" borderId="7" xfId="0" applyFont="1" applyFill="1" applyBorder="1"/>
    <xf numFmtId="3" fontId="28" fillId="2" borderId="7" xfId="1" applyNumberFormat="1" applyFont="1" applyFill="1" applyBorder="1" applyAlignment="1">
      <alignment horizontal="center"/>
    </xf>
    <xf numFmtId="165" fontId="25" fillId="2" borderId="1" xfId="1" applyNumberFormat="1" applyFont="1" applyFill="1" applyBorder="1"/>
    <xf numFmtId="1" fontId="27" fillId="2" borderId="1" xfId="1" applyNumberFormat="1" applyFont="1" applyFill="1" applyBorder="1"/>
    <xf numFmtId="3" fontId="28" fillId="2" borderId="1" xfId="1" applyNumberFormat="1" applyFont="1" applyFill="1" applyBorder="1"/>
    <xf numFmtId="0" fontId="20" fillId="2" borderId="6" xfId="0" applyFont="1" applyFill="1" applyBorder="1"/>
    <xf numFmtId="0" fontId="29" fillId="2" borderId="6" xfId="0" applyFont="1" applyFill="1" applyBorder="1" applyAlignment="1" applyProtection="1">
      <alignment horizontal="center" vertical="center" wrapText="1"/>
    </xf>
    <xf numFmtId="1" fontId="27" fillId="2" borderId="6" xfId="1" applyNumberFormat="1" applyFont="1" applyFill="1" applyBorder="1"/>
    <xf numFmtId="3" fontId="28" fillId="2" borderId="6" xfId="1" applyNumberFormat="1" applyFont="1" applyFill="1" applyBorder="1"/>
    <xf numFmtId="166" fontId="27" fillId="2" borderId="7" xfId="1" applyNumberFormat="1" applyFont="1" applyFill="1" applyBorder="1"/>
    <xf numFmtId="166" fontId="27" fillId="2" borderId="7" xfId="0" applyNumberFormat="1" applyFont="1" applyFill="1" applyBorder="1"/>
    <xf numFmtId="3" fontId="21" fillId="2" borderId="7" xfId="0" applyNumberFormat="1" applyFont="1" applyFill="1" applyBorder="1"/>
    <xf numFmtId="166" fontId="27" fillId="2" borderId="8" xfId="1" applyNumberFormat="1" applyFont="1" applyFill="1" applyBorder="1"/>
    <xf numFmtId="0" fontId="20" fillId="2" borderId="8" xfId="0" applyFont="1" applyFill="1" applyBorder="1"/>
    <xf numFmtId="3" fontId="28" fillId="2" borderId="9" xfId="0" applyNumberFormat="1" applyFont="1" applyFill="1" applyBorder="1"/>
    <xf numFmtId="3" fontId="28" fillId="2" borderId="10" xfId="0" applyNumberFormat="1" applyFont="1" applyFill="1" applyBorder="1"/>
    <xf numFmtId="166" fontId="27" fillId="2" borderId="11" xfId="1" applyNumberFormat="1" applyFont="1" applyFill="1" applyBorder="1"/>
    <xf numFmtId="166" fontId="27" fillId="2" borderId="11" xfId="0" applyNumberFormat="1" applyFont="1" applyFill="1" applyBorder="1"/>
    <xf numFmtId="0" fontId="20" fillId="2" borderId="11" xfId="0" applyFont="1" applyFill="1" applyBorder="1"/>
    <xf numFmtId="3" fontId="28" fillId="2" borderId="12" xfId="0" applyNumberFormat="1" applyFont="1" applyFill="1" applyBorder="1"/>
    <xf numFmtId="0" fontId="26" fillId="2" borderId="13" xfId="0" applyFont="1" applyFill="1" applyBorder="1"/>
    <xf numFmtId="3" fontId="28" fillId="2" borderId="13" xfId="0" applyNumberFormat="1" applyFont="1" applyFill="1" applyBorder="1"/>
    <xf numFmtId="0" fontId="29" fillId="2" borderId="14" xfId="0" applyFont="1" applyFill="1" applyBorder="1" applyAlignment="1" applyProtection="1">
      <alignment horizontal="left" vertical="center" wrapText="1" indent="2"/>
    </xf>
    <xf numFmtId="0" fontId="30" fillId="2" borderId="3" xfId="0" applyFont="1" applyFill="1" applyBorder="1" applyAlignment="1" applyProtection="1">
      <alignment horizontal="left" vertical="center" wrapText="1" indent="4"/>
    </xf>
    <xf numFmtId="0" fontId="29" fillId="2" borderId="3" xfId="0" applyFont="1" applyFill="1" applyBorder="1" applyAlignment="1" applyProtection="1">
      <alignment horizontal="left" vertical="center" wrapText="1" indent="2"/>
    </xf>
    <xf numFmtId="0" fontId="29" fillId="2" borderId="15" xfId="0" applyFont="1" applyFill="1" applyBorder="1" applyAlignment="1" applyProtection="1">
      <alignment horizontal="left" vertical="center" wrapText="1" indent="1"/>
    </xf>
    <xf numFmtId="0" fontId="1" fillId="0" borderId="1" xfId="0" applyFont="1" applyBorder="1"/>
    <xf numFmtId="0" fontId="0" fillId="0" borderId="0" xfId="0" applyAlignment="1"/>
    <xf numFmtId="0" fontId="1" fillId="0" borderId="3" xfId="0" applyFont="1" applyBorder="1"/>
    <xf numFmtId="43" fontId="0" fillId="0" borderId="0" xfId="0" applyNumberFormat="1"/>
    <xf numFmtId="164" fontId="0" fillId="0" borderId="15" xfId="1" applyFont="1" applyFill="1" applyBorder="1" applyAlignment="1">
      <alignment horizontal="left"/>
    </xf>
    <xf numFmtId="164" fontId="0" fillId="0" borderId="11" xfId="1" applyFont="1" applyFill="1" applyBorder="1" applyAlignment="1">
      <alignment horizontal="left"/>
    </xf>
    <xf numFmtId="164" fontId="0" fillId="0" borderId="12" xfId="1" applyFont="1" applyFill="1" applyBorder="1" applyAlignment="1">
      <alignment horizontal="left"/>
    </xf>
    <xf numFmtId="0" fontId="0" fillId="0" borderId="0" xfId="0" applyFill="1"/>
    <xf numFmtId="0" fontId="1" fillId="0" borderId="10" xfId="0" applyFont="1" applyBorder="1" applyAlignment="1">
      <alignment wrapText="1"/>
    </xf>
    <xf numFmtId="0" fontId="31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0" fontId="19" fillId="2" borderId="0" xfId="0" applyFont="1" applyFill="1" applyAlignment="1">
      <alignment horizontal="center" wrapText="1"/>
    </xf>
    <xf numFmtId="0" fontId="20" fillId="2" borderId="0" xfId="0" applyFont="1" applyFill="1" applyAlignment="1">
      <alignment wrapText="1"/>
    </xf>
    <xf numFmtId="49" fontId="22" fillId="2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/>
    <xf numFmtId="0" fontId="2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8" fillId="3" borderId="0" xfId="0" applyNumberFormat="1" applyFont="1" applyFill="1" applyBorder="1" applyAlignment="1">
      <alignment horizontal="center" vertical="center" wrapText="1"/>
    </xf>
    <xf numFmtId="0" fontId="0" fillId="0" borderId="16" xfId="0" applyBorder="1" applyAlignment="1"/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1" fillId="11" borderId="17" xfId="0" applyFont="1" applyFill="1" applyBorder="1" applyAlignment="1">
      <alignment horizontal="center"/>
    </xf>
    <xf numFmtId="0" fontId="31" fillId="11" borderId="18" xfId="0" applyFont="1" applyFill="1" applyBorder="1" applyAlignment="1">
      <alignment horizontal="center"/>
    </xf>
    <xf numFmtId="0" fontId="31" fillId="11" borderId="14" xfId="0" applyFont="1" applyFill="1" applyBorder="1" applyAlignment="1">
      <alignment horizontal="center"/>
    </xf>
    <xf numFmtId="0" fontId="31" fillId="11" borderId="8" xfId="0" applyFont="1" applyFill="1" applyBorder="1" applyAlignment="1">
      <alignment horizontal="center"/>
    </xf>
    <xf numFmtId="0" fontId="31" fillId="11" borderId="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sqref="A1:IV65536"/>
    </sheetView>
  </sheetViews>
  <sheetFormatPr defaultRowHeight="49.5" customHeight="1"/>
  <cols>
    <col min="1" max="1" width="6.140625" style="83" customWidth="1"/>
    <col min="2" max="2" width="60.140625" style="64" customWidth="1"/>
    <col min="3" max="3" width="14.28515625" style="64" hidden="1" customWidth="1"/>
    <col min="4" max="4" width="0.140625" style="64" hidden="1" customWidth="1"/>
    <col min="5" max="5" width="12" style="64" hidden="1" customWidth="1"/>
    <col min="6" max="6" width="13.28515625" style="64" hidden="1" customWidth="1"/>
    <col min="7" max="7" width="13.5703125" style="64" hidden="1" customWidth="1"/>
    <col min="8" max="8" width="9.140625" style="64" hidden="1" customWidth="1"/>
    <col min="9" max="9" width="12" style="64" hidden="1" customWidth="1"/>
    <col min="10" max="10" width="10.140625" style="64" hidden="1" customWidth="1"/>
    <col min="11" max="11" width="15.5703125" style="65" customWidth="1"/>
    <col min="12" max="16384" width="9.140625" style="64"/>
  </cols>
  <sheetData>
    <row r="1" spans="1:11" ht="39.75" customHeight="1">
      <c r="A1" s="124" t="s">
        <v>90</v>
      </c>
      <c r="B1" s="124"/>
      <c r="C1" s="124"/>
      <c r="D1" s="124"/>
      <c r="E1" s="124"/>
      <c r="F1" s="124"/>
      <c r="G1" s="124"/>
      <c r="H1" s="125"/>
      <c r="I1" s="125"/>
      <c r="J1" s="125"/>
      <c r="K1" s="125"/>
    </row>
    <row r="2" spans="1:11" ht="7.5" customHeight="1">
      <c r="A2" s="125"/>
      <c r="B2" s="125"/>
      <c r="C2" s="125"/>
      <c r="D2" s="125"/>
      <c r="E2" s="125"/>
      <c r="F2" s="125"/>
      <c r="G2" s="125"/>
    </row>
    <row r="3" spans="1:11" ht="34.5" customHeight="1">
      <c r="A3" s="126"/>
      <c r="B3" s="128" t="s">
        <v>89</v>
      </c>
      <c r="C3" s="66" t="s">
        <v>86</v>
      </c>
      <c r="D3" s="67" t="s">
        <v>42</v>
      </c>
      <c r="E3" s="67" t="s">
        <v>43</v>
      </c>
      <c r="F3" s="67" t="s">
        <v>44</v>
      </c>
      <c r="G3" s="67" t="s">
        <v>45</v>
      </c>
      <c r="H3" s="71"/>
      <c r="I3" s="67" t="s">
        <v>33</v>
      </c>
      <c r="J3" s="66" t="s">
        <v>85</v>
      </c>
      <c r="K3" s="88"/>
    </row>
    <row r="4" spans="1:11" ht="22.5" customHeight="1">
      <c r="A4" s="127"/>
      <c r="B4" s="129"/>
      <c r="C4" s="72">
        <v>610</v>
      </c>
      <c r="D4" s="72">
        <f>D6+D18</f>
        <v>125.25</v>
      </c>
      <c r="E4" s="72">
        <f>E6+E18</f>
        <v>126.45</v>
      </c>
      <c r="F4" s="72">
        <f>F6+F18</f>
        <v>172.45</v>
      </c>
      <c r="G4" s="72">
        <f>G6+G18</f>
        <v>185.85000000000002</v>
      </c>
      <c r="H4" s="71"/>
      <c r="I4" s="89">
        <f>I7+I10+I16+I17+I18</f>
        <v>959020</v>
      </c>
      <c r="J4" s="89">
        <f>I4-610000</f>
        <v>349020</v>
      </c>
      <c r="K4" s="90" t="e">
        <f>K7+K10+K16+K17+K18</f>
        <v>#REF!</v>
      </c>
    </row>
    <row r="5" spans="1:11" ht="15" customHeight="1">
      <c r="A5" s="69"/>
      <c r="B5" s="84" t="s">
        <v>46</v>
      </c>
      <c r="C5" s="85">
        <v>22</v>
      </c>
      <c r="D5" s="85">
        <v>22</v>
      </c>
      <c r="E5" s="85">
        <v>22</v>
      </c>
      <c r="F5" s="85">
        <v>22</v>
      </c>
      <c r="G5" s="85">
        <v>22</v>
      </c>
      <c r="H5" s="86"/>
      <c r="I5" s="85">
        <v>25</v>
      </c>
      <c r="J5" s="86"/>
      <c r="K5" s="87" t="e">
        <f>#REF!</f>
        <v>#REF!</v>
      </c>
    </row>
    <row r="6" spans="1:11" ht="0.75" customHeight="1" thickBot="1">
      <c r="A6" s="69"/>
      <c r="B6" s="92" t="s">
        <v>47</v>
      </c>
      <c r="C6" s="68">
        <v>560</v>
      </c>
      <c r="D6" s="68">
        <f>D7+D10+D16+D17</f>
        <v>123.25</v>
      </c>
      <c r="E6" s="68">
        <f>E7+E10+E16+E17</f>
        <v>122.45</v>
      </c>
      <c r="F6" s="68">
        <f>F7+F10+F16+F17</f>
        <v>158.44999999999999</v>
      </c>
      <c r="G6" s="68">
        <f>G7+G10+G16+G17</f>
        <v>155.85000000000002</v>
      </c>
      <c r="H6" s="91"/>
      <c r="I6" s="93">
        <f>I7+I10+I16+I17</f>
        <v>909020</v>
      </c>
      <c r="J6" s="93"/>
      <c r="K6" s="94" t="e">
        <f>K7+K10+K16+K17</f>
        <v>#REF!</v>
      </c>
    </row>
    <row r="7" spans="1:11" ht="19.5" customHeight="1">
      <c r="A7" s="106"/>
      <c r="B7" s="108" t="s">
        <v>48</v>
      </c>
      <c r="C7" s="98">
        <v>320.60000000000002</v>
      </c>
      <c r="D7" s="98">
        <f>C7/4</f>
        <v>80.150000000000006</v>
      </c>
      <c r="E7" s="98">
        <f>(C7-D7)/3</f>
        <v>80.150000000000006</v>
      </c>
      <c r="F7" s="98">
        <v>80.150000000000006</v>
      </c>
      <c r="G7" s="98">
        <v>80.150000000000006</v>
      </c>
      <c r="H7" s="99"/>
      <c r="I7" s="99">
        <v>490100</v>
      </c>
      <c r="J7" s="99"/>
      <c r="K7" s="100" t="e">
        <f>#REF!</f>
        <v>#REF!</v>
      </c>
    </row>
    <row r="8" spans="1:11" ht="1.5" hidden="1" customHeight="1">
      <c r="A8" s="106"/>
      <c r="B8" s="109" t="s">
        <v>49</v>
      </c>
      <c r="C8" s="72">
        <v>0</v>
      </c>
      <c r="D8" s="72">
        <v>0</v>
      </c>
      <c r="E8" s="73"/>
      <c r="F8" s="73"/>
      <c r="G8" s="73"/>
      <c r="H8" s="71"/>
      <c r="I8" s="71"/>
      <c r="J8" s="71"/>
      <c r="K8" s="101"/>
    </row>
    <row r="9" spans="1:11" ht="19.5" hidden="1" customHeight="1">
      <c r="A9" s="106"/>
      <c r="B9" s="109" t="s">
        <v>50</v>
      </c>
      <c r="C9" s="72">
        <v>0</v>
      </c>
      <c r="D9" s="72">
        <v>0</v>
      </c>
      <c r="E9" s="73"/>
      <c r="F9" s="73"/>
      <c r="G9" s="73"/>
      <c r="H9" s="71"/>
      <c r="I9" s="71"/>
      <c r="J9" s="71"/>
      <c r="K9" s="101"/>
    </row>
    <row r="10" spans="1:11" ht="19.5" customHeight="1">
      <c r="A10" s="107"/>
      <c r="B10" s="110" t="s">
        <v>51</v>
      </c>
      <c r="C10" s="72">
        <v>227.9</v>
      </c>
      <c r="D10" s="72">
        <v>41.6</v>
      </c>
      <c r="E10" s="73">
        <f>38.3-0.5</f>
        <v>37.799999999999997</v>
      </c>
      <c r="F10" s="73">
        <v>72.8</v>
      </c>
      <c r="G10" s="73">
        <f>C10-D10-E10-F10</f>
        <v>75.7</v>
      </c>
      <c r="H10" s="74"/>
      <c r="I10" s="71">
        <v>407420</v>
      </c>
      <c r="J10" s="71"/>
      <c r="K10" s="101">
        <f>K22</f>
        <v>331800</v>
      </c>
    </row>
    <row r="11" spans="1:11" ht="0.75" hidden="1" customHeight="1">
      <c r="A11" s="106"/>
      <c r="B11" s="109" t="s">
        <v>52</v>
      </c>
      <c r="C11" s="72">
        <v>145</v>
      </c>
      <c r="D11" s="72">
        <f>C11/4</f>
        <v>36.25</v>
      </c>
      <c r="E11" s="72">
        <v>36.299999999999997</v>
      </c>
      <c r="F11" s="73">
        <v>36.299999999999997</v>
      </c>
      <c r="G11" s="73">
        <f t="shared" ref="G11:G18" si="0">C11-D11-E11-F11</f>
        <v>36.150000000000006</v>
      </c>
      <c r="H11" s="71"/>
      <c r="I11" s="71"/>
      <c r="J11" s="71"/>
      <c r="K11" s="101"/>
    </row>
    <row r="12" spans="1:11" ht="19.5" hidden="1" customHeight="1">
      <c r="A12" s="106"/>
      <c r="B12" s="109" t="s">
        <v>53</v>
      </c>
      <c r="C12" s="72">
        <v>0</v>
      </c>
      <c r="D12" s="72">
        <v>0</v>
      </c>
      <c r="E12" s="73"/>
      <c r="F12" s="73"/>
      <c r="G12" s="73">
        <f t="shared" si="0"/>
        <v>0</v>
      </c>
      <c r="H12" s="71"/>
      <c r="I12" s="71"/>
      <c r="J12" s="71"/>
      <c r="K12" s="101"/>
    </row>
    <row r="13" spans="1:11" ht="0.75" hidden="1" customHeight="1">
      <c r="A13" s="106"/>
      <c r="B13" s="110" t="s">
        <v>54</v>
      </c>
      <c r="C13" s="72">
        <v>0</v>
      </c>
      <c r="D13" s="72">
        <v>0</v>
      </c>
      <c r="E13" s="73"/>
      <c r="F13" s="73"/>
      <c r="G13" s="73">
        <f t="shared" si="0"/>
        <v>0</v>
      </c>
      <c r="H13" s="71"/>
      <c r="I13" s="71"/>
      <c r="J13" s="71"/>
      <c r="K13" s="101"/>
    </row>
    <row r="14" spans="1:11" ht="19.5" hidden="1" customHeight="1">
      <c r="A14" s="106"/>
      <c r="B14" s="110" t="s">
        <v>55</v>
      </c>
      <c r="C14" s="72">
        <v>0</v>
      </c>
      <c r="D14" s="72">
        <v>0</v>
      </c>
      <c r="E14" s="73"/>
      <c r="F14" s="73"/>
      <c r="G14" s="73">
        <f t="shared" si="0"/>
        <v>0</v>
      </c>
      <c r="H14" s="71"/>
      <c r="I14" s="71"/>
      <c r="J14" s="71"/>
      <c r="K14" s="101"/>
    </row>
    <row r="15" spans="1:11" ht="19.5" hidden="1" customHeight="1">
      <c r="A15" s="106"/>
      <c r="B15" s="110" t="s">
        <v>56</v>
      </c>
      <c r="C15" s="72">
        <v>0</v>
      </c>
      <c r="D15" s="72">
        <v>0</v>
      </c>
      <c r="E15" s="73"/>
      <c r="F15" s="73"/>
      <c r="G15" s="73">
        <f t="shared" si="0"/>
        <v>0</v>
      </c>
      <c r="H15" s="71"/>
      <c r="I15" s="71"/>
      <c r="J15" s="71"/>
      <c r="K15" s="101"/>
    </row>
    <row r="16" spans="1:11" ht="23.25" customHeight="1">
      <c r="A16" s="107"/>
      <c r="B16" s="110" t="s">
        <v>57</v>
      </c>
      <c r="C16" s="72">
        <v>2.5</v>
      </c>
      <c r="D16" s="72">
        <v>1.5</v>
      </c>
      <c r="E16" s="73"/>
      <c r="F16" s="73">
        <v>1</v>
      </c>
      <c r="G16" s="73"/>
      <c r="H16" s="71"/>
      <c r="I16" s="71">
        <v>2500</v>
      </c>
      <c r="J16" s="71"/>
      <c r="K16" s="101">
        <f>I16</f>
        <v>2500</v>
      </c>
    </row>
    <row r="17" spans="1:11" ht="19.5" customHeight="1">
      <c r="A17" s="107"/>
      <c r="B17" s="110" t="s">
        <v>58</v>
      </c>
      <c r="C17" s="72">
        <v>9</v>
      </c>
      <c r="D17" s="72"/>
      <c r="E17" s="73">
        <v>4.5</v>
      </c>
      <c r="F17" s="73">
        <v>4.5</v>
      </c>
      <c r="G17" s="73"/>
      <c r="H17" s="71"/>
      <c r="I17" s="71">
        <v>9000</v>
      </c>
      <c r="J17" s="71"/>
      <c r="K17" s="101">
        <f>K44</f>
        <v>4500</v>
      </c>
    </row>
    <row r="18" spans="1:11" ht="18.75" customHeight="1" thickBot="1">
      <c r="A18" s="107"/>
      <c r="B18" s="111" t="s">
        <v>59</v>
      </c>
      <c r="C18" s="102">
        <v>50</v>
      </c>
      <c r="D18" s="102">
        <v>2</v>
      </c>
      <c r="E18" s="103">
        <v>4</v>
      </c>
      <c r="F18" s="103">
        <v>14</v>
      </c>
      <c r="G18" s="103">
        <f t="shared" si="0"/>
        <v>30</v>
      </c>
      <c r="H18" s="104"/>
      <c r="I18" s="104">
        <v>50000</v>
      </c>
      <c r="J18" s="104"/>
      <c r="K18" s="105">
        <f>K46</f>
        <v>50000</v>
      </c>
    </row>
    <row r="19" spans="1:11" ht="19.5" hidden="1" customHeight="1">
      <c r="A19" s="69"/>
      <c r="B19" s="84" t="s">
        <v>60</v>
      </c>
      <c r="C19" s="95"/>
      <c r="D19" s="95"/>
      <c r="E19" s="96"/>
      <c r="F19" s="96"/>
      <c r="G19" s="96"/>
      <c r="H19" s="86"/>
      <c r="I19" s="86"/>
      <c r="J19" s="86"/>
      <c r="K19" s="97"/>
    </row>
    <row r="20" spans="1:11" ht="19.5" hidden="1" customHeight="1">
      <c r="A20" s="69"/>
      <c r="B20" s="70" t="s">
        <v>61</v>
      </c>
      <c r="C20" s="72"/>
      <c r="D20" s="72"/>
      <c r="E20" s="73"/>
      <c r="F20" s="73"/>
      <c r="G20" s="73"/>
      <c r="H20" s="71"/>
      <c r="I20" s="71"/>
      <c r="J20" s="71"/>
      <c r="K20" s="75"/>
    </row>
    <row r="21" spans="1:11" ht="19.5" customHeight="1">
      <c r="A21" s="76"/>
      <c r="B21" s="77"/>
      <c r="C21" s="78"/>
      <c r="D21" s="79"/>
      <c r="E21" s="80"/>
      <c r="F21" s="80"/>
      <c r="G21" s="80"/>
      <c r="H21" s="81"/>
      <c r="I21" s="81"/>
      <c r="J21" s="81"/>
      <c r="K21" s="82"/>
    </row>
    <row r="22" spans="1:11" customFormat="1" ht="30" customHeight="1">
      <c r="A22" s="55"/>
      <c r="B22" s="41" t="s">
        <v>51</v>
      </c>
      <c r="C22" s="42">
        <v>227.9</v>
      </c>
      <c r="D22" s="43">
        <v>41.6</v>
      </c>
      <c r="E22" s="44">
        <v>37.799999999999997</v>
      </c>
      <c r="F22" s="44">
        <v>72.8</v>
      </c>
      <c r="G22" s="44">
        <v>75.7</v>
      </c>
      <c r="H22" s="45"/>
      <c r="I22" s="45">
        <v>407420</v>
      </c>
      <c r="J22" s="45"/>
      <c r="K22" s="55">
        <f>K23+K24+K25+K26+K27+K28+K29+K30+K31+K32+K33+K34+K35+K36+K37+K38+K39+K40+K41</f>
        <v>331800</v>
      </c>
    </row>
    <row r="23" spans="1:11" customFormat="1" ht="33.75" customHeight="1">
      <c r="A23" s="52" t="s">
        <v>88</v>
      </c>
      <c r="B23" s="53" t="s">
        <v>62</v>
      </c>
      <c r="C23" s="30">
        <v>43400</v>
      </c>
      <c r="D23" s="40"/>
      <c r="E23" s="40"/>
      <c r="F23" s="40"/>
      <c r="G23" s="40"/>
      <c r="H23" s="40"/>
      <c r="I23" s="40">
        <v>150000</v>
      </c>
      <c r="J23" s="40"/>
      <c r="K23" s="59">
        <v>120000</v>
      </c>
    </row>
    <row r="24" spans="1:11" customFormat="1" ht="20.25" customHeight="1">
      <c r="A24" s="52"/>
      <c r="B24" s="63" t="s">
        <v>63</v>
      </c>
      <c r="C24" s="30">
        <v>49800</v>
      </c>
      <c r="D24" s="40"/>
      <c r="E24" s="40"/>
      <c r="F24" s="40"/>
      <c r="G24" s="40"/>
      <c r="H24" s="40"/>
      <c r="I24" s="40">
        <f>C24+15000</f>
        <v>64800</v>
      </c>
      <c r="J24" s="40"/>
      <c r="K24" s="59">
        <v>44000</v>
      </c>
    </row>
    <row r="25" spans="1:11" customFormat="1" ht="20.25" customHeight="1">
      <c r="A25" s="52"/>
      <c r="B25" s="63" t="s">
        <v>64</v>
      </c>
      <c r="C25" s="30">
        <v>15500</v>
      </c>
      <c r="D25" s="40"/>
      <c r="E25" s="40"/>
      <c r="F25" s="40"/>
      <c r="G25" s="40"/>
      <c r="H25" s="40"/>
      <c r="I25" s="40">
        <f>C25+10000</f>
        <v>25500</v>
      </c>
      <c r="J25" s="40"/>
      <c r="K25" s="59">
        <v>20000</v>
      </c>
    </row>
    <row r="26" spans="1:11" customFormat="1" ht="20.25" customHeight="1">
      <c r="A26" s="52"/>
      <c r="B26" s="63" t="s">
        <v>65</v>
      </c>
      <c r="C26" s="30">
        <f>2800*12</f>
        <v>33600</v>
      </c>
      <c r="D26" s="40"/>
      <c r="E26" s="40"/>
      <c r="F26" s="40"/>
      <c r="G26" s="40"/>
      <c r="H26" s="40"/>
      <c r="I26" s="40">
        <f>C26+12000</f>
        <v>45600</v>
      </c>
      <c r="J26" s="40"/>
      <c r="K26" s="59">
        <v>42000</v>
      </c>
    </row>
    <row r="27" spans="1:11" customFormat="1" ht="20.25" customHeight="1">
      <c r="A27" s="52"/>
      <c r="B27" s="63" t="s">
        <v>66</v>
      </c>
      <c r="C27" s="30">
        <f>1200*12</f>
        <v>14400</v>
      </c>
      <c r="D27" s="40"/>
      <c r="E27" s="40"/>
      <c r="F27" s="40"/>
      <c r="G27" s="40"/>
      <c r="H27" s="40"/>
      <c r="I27" s="40">
        <f>C27</f>
        <v>14400</v>
      </c>
      <c r="J27" s="40"/>
      <c r="K27" s="59">
        <v>14220</v>
      </c>
    </row>
    <row r="28" spans="1:11" customFormat="1" ht="20.25" customHeight="1">
      <c r="A28" s="52"/>
      <c r="B28" s="63" t="s">
        <v>67</v>
      </c>
      <c r="C28" s="30">
        <f>200*12</f>
        <v>2400</v>
      </c>
      <c r="D28" s="40"/>
      <c r="E28" s="40"/>
      <c r="F28" s="40"/>
      <c r="G28" s="40"/>
      <c r="H28" s="40"/>
      <c r="I28" s="40">
        <f>3000</f>
        <v>3000</v>
      </c>
      <c r="J28" s="40"/>
      <c r="K28" s="59">
        <v>3000</v>
      </c>
    </row>
    <row r="29" spans="1:11" customFormat="1" ht="20.25" customHeight="1">
      <c r="A29" s="52"/>
      <c r="B29" s="63" t="s">
        <v>68</v>
      </c>
      <c r="C29" s="30">
        <f>150*12</f>
        <v>1800</v>
      </c>
      <c r="D29" s="40"/>
      <c r="E29" s="40"/>
      <c r="F29" s="40"/>
      <c r="G29" s="40"/>
      <c r="H29" s="40"/>
      <c r="I29" s="40">
        <f>C29</f>
        <v>1800</v>
      </c>
      <c r="J29" s="40"/>
      <c r="K29" s="59">
        <v>1800</v>
      </c>
    </row>
    <row r="30" spans="1:11" customFormat="1" ht="20.25" customHeight="1">
      <c r="A30" s="52"/>
      <c r="B30" s="63" t="s">
        <v>69</v>
      </c>
      <c r="C30" s="30">
        <v>1800</v>
      </c>
      <c r="D30" s="40"/>
      <c r="E30" s="40"/>
      <c r="F30" s="40"/>
      <c r="G30" s="40"/>
      <c r="H30" s="40"/>
      <c r="I30" s="40">
        <f>C30</f>
        <v>1800</v>
      </c>
      <c r="J30" s="40"/>
      <c r="K30" s="59">
        <f>I30</f>
        <v>1800</v>
      </c>
    </row>
    <row r="31" spans="1:11" customFormat="1" ht="20.25" customHeight="1">
      <c r="A31" s="52"/>
      <c r="B31" s="63" t="s">
        <v>70</v>
      </c>
      <c r="C31" s="30">
        <f>580*12</f>
        <v>6960</v>
      </c>
      <c r="D31" s="40"/>
      <c r="E31" s="40"/>
      <c r="F31" s="40"/>
      <c r="G31" s="40"/>
      <c r="H31" s="40"/>
      <c r="I31" s="40">
        <f>C31</f>
        <v>6960</v>
      </c>
      <c r="J31" s="40"/>
      <c r="K31" s="59">
        <v>7000</v>
      </c>
    </row>
    <row r="32" spans="1:11" customFormat="1" ht="20.25" customHeight="1">
      <c r="A32" s="52"/>
      <c r="B32" s="63" t="s">
        <v>71</v>
      </c>
      <c r="C32" s="30">
        <f>150*4</f>
        <v>600</v>
      </c>
      <c r="D32" s="40"/>
      <c r="E32" s="40"/>
      <c r="F32" s="40"/>
      <c r="G32" s="40"/>
      <c r="H32" s="40"/>
      <c r="I32" s="40">
        <f>C32</f>
        <v>600</v>
      </c>
      <c r="J32" s="40"/>
      <c r="K32" s="59">
        <f>I32</f>
        <v>600</v>
      </c>
    </row>
    <row r="33" spans="1:11" customFormat="1" ht="20.25" customHeight="1">
      <c r="A33" s="52"/>
      <c r="B33" s="63" t="s">
        <v>72</v>
      </c>
      <c r="C33" s="30">
        <v>9000</v>
      </c>
      <c r="D33" s="40"/>
      <c r="E33" s="40"/>
      <c r="F33" s="40"/>
      <c r="G33" s="40"/>
      <c r="H33" s="40"/>
      <c r="I33" s="40">
        <f>C33+41000</f>
        <v>50000</v>
      </c>
      <c r="J33" s="40"/>
      <c r="K33" s="59">
        <v>35000</v>
      </c>
    </row>
    <row r="34" spans="1:11" customFormat="1" ht="20.25" customHeight="1">
      <c r="A34" s="52"/>
      <c r="B34" s="63" t="s">
        <v>73</v>
      </c>
      <c r="C34" s="30">
        <v>5000</v>
      </c>
      <c r="D34" s="40"/>
      <c r="E34" s="40"/>
      <c r="F34" s="40"/>
      <c r="G34" s="40"/>
      <c r="H34" s="40"/>
      <c r="I34" s="40">
        <f>C34+2000</f>
        <v>7000</v>
      </c>
      <c r="J34" s="40"/>
      <c r="K34" s="59">
        <v>6000</v>
      </c>
    </row>
    <row r="35" spans="1:11" customFormat="1" ht="20.25" customHeight="1">
      <c r="A35" s="52"/>
      <c r="B35" s="63" t="s">
        <v>74</v>
      </c>
      <c r="C35" s="30">
        <v>4000</v>
      </c>
      <c r="D35" s="40"/>
      <c r="E35" s="40"/>
      <c r="F35" s="40"/>
      <c r="G35" s="40"/>
      <c r="H35" s="40"/>
      <c r="I35" s="40">
        <f>C35+2000</f>
        <v>6000</v>
      </c>
      <c r="J35" s="40"/>
      <c r="K35" s="59">
        <v>5000</v>
      </c>
    </row>
    <row r="36" spans="1:11" customFormat="1" ht="20.25" customHeight="1">
      <c r="A36" s="52"/>
      <c r="B36" s="63" t="s">
        <v>91</v>
      </c>
      <c r="C36" s="30">
        <f>240*12</f>
        <v>2880</v>
      </c>
      <c r="D36" s="40"/>
      <c r="E36" s="40"/>
      <c r="F36" s="40"/>
      <c r="G36" s="40"/>
      <c r="H36" s="40"/>
      <c r="I36" s="40">
        <f>C36</f>
        <v>2880</v>
      </c>
      <c r="J36" s="40"/>
      <c r="K36" s="59">
        <v>2880</v>
      </c>
    </row>
    <row r="37" spans="1:11" customFormat="1" ht="20.25" customHeight="1">
      <c r="A37" s="52"/>
      <c r="B37" s="63" t="s">
        <v>76</v>
      </c>
      <c r="C37" s="30">
        <v>6000</v>
      </c>
      <c r="D37" s="40"/>
      <c r="E37" s="40"/>
      <c r="F37" s="40"/>
      <c r="G37" s="40"/>
      <c r="H37" s="40"/>
      <c r="I37" s="40">
        <f>C37</f>
        <v>6000</v>
      </c>
      <c r="J37" s="40"/>
      <c r="K37" s="59">
        <f>I37</f>
        <v>6000</v>
      </c>
    </row>
    <row r="38" spans="1:11" customFormat="1" ht="39" customHeight="1">
      <c r="A38" s="52"/>
      <c r="B38" s="63" t="s">
        <v>77</v>
      </c>
      <c r="C38" s="30">
        <v>8000</v>
      </c>
      <c r="D38" s="40"/>
      <c r="E38" s="40"/>
      <c r="F38" s="40"/>
      <c r="G38" s="40"/>
      <c r="H38" s="40"/>
      <c r="I38" s="40">
        <f>C38</f>
        <v>8000</v>
      </c>
      <c r="J38" s="40"/>
      <c r="K38" s="59">
        <v>5000</v>
      </c>
    </row>
    <row r="39" spans="1:11" customFormat="1" ht="29.25" customHeight="1">
      <c r="A39" s="52"/>
      <c r="B39" s="63" t="s">
        <v>78</v>
      </c>
      <c r="C39" s="30">
        <v>9680</v>
      </c>
      <c r="D39" s="40"/>
      <c r="E39" s="40"/>
      <c r="F39" s="40"/>
      <c r="G39" s="40"/>
      <c r="H39" s="40"/>
      <c r="I39" s="40"/>
      <c r="J39" s="40"/>
      <c r="K39" s="59">
        <v>8000</v>
      </c>
    </row>
    <row r="40" spans="1:11" customFormat="1" ht="20.25" customHeight="1">
      <c r="A40" s="52"/>
      <c r="B40" s="63" t="s">
        <v>79</v>
      </c>
      <c r="C40" s="30">
        <v>1500</v>
      </c>
      <c r="D40" s="40"/>
      <c r="E40" s="40"/>
      <c r="F40" s="40"/>
      <c r="G40" s="40"/>
      <c r="H40" s="40"/>
      <c r="I40" s="40">
        <f t="shared" ref="I40:I49" si="1">C40</f>
        <v>1500</v>
      </c>
      <c r="J40" s="40"/>
      <c r="K40" s="59">
        <f>I40</f>
        <v>1500</v>
      </c>
    </row>
    <row r="41" spans="1:11" customFormat="1" ht="20.25" customHeight="1">
      <c r="A41" s="52"/>
      <c r="B41" s="63" t="s">
        <v>80</v>
      </c>
      <c r="C41" s="30">
        <f>965*12</f>
        <v>11580</v>
      </c>
      <c r="D41" s="40"/>
      <c r="E41" s="40"/>
      <c r="F41" s="40"/>
      <c r="G41" s="40"/>
      <c r="H41" s="40"/>
      <c r="I41" s="40">
        <f t="shared" si="1"/>
        <v>11580</v>
      </c>
      <c r="J41" s="40"/>
      <c r="K41" s="59">
        <v>8000</v>
      </c>
    </row>
    <row r="42" spans="1:11" customFormat="1" ht="20.25" customHeight="1">
      <c r="A42" s="56"/>
      <c r="B42" s="47" t="s">
        <v>57</v>
      </c>
      <c r="C42" s="46">
        <v>2.5</v>
      </c>
      <c r="D42" s="46">
        <v>1.5</v>
      </c>
      <c r="E42" s="46"/>
      <c r="F42" s="46">
        <v>1</v>
      </c>
      <c r="G42" s="46"/>
      <c r="H42" s="46"/>
      <c r="I42" s="46">
        <v>2500</v>
      </c>
      <c r="J42" s="46"/>
      <c r="K42" s="56">
        <f>I42</f>
        <v>2500</v>
      </c>
    </row>
    <row r="43" spans="1:11" customFormat="1" ht="20.25" customHeight="1">
      <c r="A43" s="52" t="s">
        <v>88</v>
      </c>
      <c r="B43" s="63" t="s">
        <v>87</v>
      </c>
      <c r="C43" s="30"/>
      <c r="D43" s="40"/>
      <c r="E43" s="40"/>
      <c r="F43" s="40"/>
      <c r="G43" s="40"/>
      <c r="H43" s="40"/>
      <c r="I43" s="40"/>
      <c r="J43" s="40"/>
      <c r="K43" s="60">
        <v>2500</v>
      </c>
    </row>
    <row r="44" spans="1:11" customFormat="1" ht="20.25" customHeight="1">
      <c r="A44" s="57"/>
      <c r="B44" s="50" t="s">
        <v>58</v>
      </c>
      <c r="C44" s="51">
        <v>9</v>
      </c>
      <c r="D44" s="51"/>
      <c r="E44" s="51">
        <v>4.5</v>
      </c>
      <c r="F44" s="51">
        <v>4.5</v>
      </c>
      <c r="G44" s="51"/>
      <c r="H44" s="51"/>
      <c r="I44" s="51">
        <v>9000</v>
      </c>
      <c r="J44" s="51"/>
      <c r="K44" s="57">
        <f>K45</f>
        <v>4500</v>
      </c>
    </row>
    <row r="45" spans="1:11" customFormat="1" ht="20.25" customHeight="1">
      <c r="A45" s="52" t="s">
        <v>88</v>
      </c>
      <c r="B45" s="63" t="s">
        <v>81</v>
      </c>
      <c r="C45" s="30">
        <v>9000</v>
      </c>
      <c r="D45" s="30"/>
      <c r="E45" s="30"/>
      <c r="F45" s="30"/>
      <c r="G45" s="30"/>
      <c r="H45" s="30"/>
      <c r="I45" s="30">
        <f t="shared" si="1"/>
        <v>9000</v>
      </c>
      <c r="J45" s="30"/>
      <c r="K45" s="61">
        <v>4500</v>
      </c>
    </row>
    <row r="46" spans="1:11" customFormat="1" ht="20.25" customHeight="1">
      <c r="A46" s="58"/>
      <c r="B46" s="48" t="s">
        <v>59</v>
      </c>
      <c r="C46" s="49">
        <v>50</v>
      </c>
      <c r="D46" s="49">
        <v>2</v>
      </c>
      <c r="E46" s="49">
        <v>4</v>
      </c>
      <c r="F46" s="49">
        <v>14</v>
      </c>
      <c r="G46" s="49">
        <v>30</v>
      </c>
      <c r="H46" s="49"/>
      <c r="I46" s="49">
        <v>50000</v>
      </c>
      <c r="J46" s="49"/>
      <c r="K46" s="58">
        <v>50000</v>
      </c>
    </row>
    <row r="47" spans="1:11" customFormat="1" ht="20.25" customHeight="1">
      <c r="A47" s="52" t="s">
        <v>88</v>
      </c>
      <c r="B47" s="63" t="s">
        <v>82</v>
      </c>
      <c r="C47" s="30">
        <f>30100-14400</f>
        <v>15700</v>
      </c>
      <c r="D47" s="40"/>
      <c r="E47" s="40"/>
      <c r="F47" s="40"/>
      <c r="G47" s="40"/>
      <c r="H47" s="40"/>
      <c r="I47" s="40">
        <f t="shared" si="1"/>
        <v>15700</v>
      </c>
      <c r="J47" s="40"/>
      <c r="K47" s="62">
        <f>I47</f>
        <v>15700</v>
      </c>
    </row>
    <row r="48" spans="1:11" customFormat="1" ht="20.25" customHeight="1">
      <c r="A48" s="52"/>
      <c r="B48" s="63" t="s">
        <v>83</v>
      </c>
      <c r="C48" s="30">
        <f>8700+1200+4500</f>
        <v>14400</v>
      </c>
      <c r="D48" s="40"/>
      <c r="E48" s="40"/>
      <c r="F48" s="40"/>
      <c r="G48" s="40"/>
      <c r="H48" s="40"/>
      <c r="I48" s="40">
        <f t="shared" si="1"/>
        <v>14400</v>
      </c>
      <c r="J48" s="40"/>
      <c r="K48" s="62">
        <f>I48</f>
        <v>14400</v>
      </c>
    </row>
    <row r="49" spans="1:11" customFormat="1" ht="20.25" customHeight="1">
      <c r="A49" s="52"/>
      <c r="B49" s="63" t="s">
        <v>84</v>
      </c>
      <c r="C49" s="30">
        <v>19900</v>
      </c>
      <c r="D49" s="40"/>
      <c r="E49" s="40"/>
      <c r="F49" s="40"/>
      <c r="G49" s="40"/>
      <c r="H49" s="40"/>
      <c r="I49" s="40">
        <f t="shared" si="1"/>
        <v>19900</v>
      </c>
      <c r="J49" s="40"/>
      <c r="K49" s="62">
        <f>I49</f>
        <v>19900</v>
      </c>
    </row>
    <row r="50" spans="1:11" customFormat="1" ht="49.5" customHeight="1">
      <c r="A50" s="52"/>
      <c r="K50" s="54"/>
    </row>
    <row r="51" spans="1:11" customFormat="1" ht="49.5" customHeight="1">
      <c r="A51" s="52"/>
      <c r="K51" s="54"/>
    </row>
    <row r="52" spans="1:11" customFormat="1" ht="49.5" customHeight="1">
      <c r="A52" s="52"/>
      <c r="K52" s="54"/>
    </row>
    <row r="53" spans="1:11" customFormat="1" ht="49.5" customHeight="1">
      <c r="A53" s="52"/>
      <c r="K53" s="54"/>
    </row>
    <row r="54" spans="1:11" customFormat="1" ht="49.5" customHeight="1">
      <c r="A54" s="52"/>
      <c r="K54" s="54"/>
    </row>
    <row r="55" spans="1:11" customFormat="1" ht="49.5" customHeight="1">
      <c r="A55" s="52"/>
      <c r="K55" s="54"/>
    </row>
    <row r="56" spans="1:11" customFormat="1" ht="49.5" customHeight="1">
      <c r="A56" s="52"/>
      <c r="K56" s="54"/>
    </row>
  </sheetData>
  <mergeCells count="4">
    <mergeCell ref="A1:K1"/>
    <mergeCell ref="A2:G2"/>
    <mergeCell ref="A3:A4"/>
    <mergeCell ref="B3:B4"/>
  </mergeCells>
  <phoneticPr fontId="14" type="noConversion"/>
  <printOptions horizontalCentered="1"/>
  <pageMargins left="0.59055118110236227" right="0.15748031496062992" top="0.19685039370078741" bottom="0.19685039370078741" header="0.51181102362204722" footer="0.51181102362204722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3" workbookViewId="0">
      <selection activeCell="A13" sqref="A1:IV65536"/>
    </sheetView>
  </sheetViews>
  <sheetFormatPr defaultRowHeight="13.5"/>
  <cols>
    <col min="1" max="1" width="3.85546875" style="1" customWidth="1"/>
    <col min="2" max="2" width="77.42578125" style="1" customWidth="1"/>
    <col min="3" max="3" width="10.42578125" style="1" customWidth="1"/>
    <col min="4" max="6" width="15.42578125" style="1" hidden="1" customWidth="1"/>
    <col min="7" max="7" width="16.5703125" style="1" hidden="1" customWidth="1"/>
    <col min="8" max="8" width="11.85546875" style="1" customWidth="1"/>
    <col min="9" max="9" width="10.42578125" style="1" customWidth="1"/>
    <col min="10" max="10" width="12.42578125" style="1" customWidth="1"/>
    <col min="11" max="11" width="10.42578125" style="1" customWidth="1"/>
    <col min="12" max="12" width="11.140625" style="1" customWidth="1"/>
    <col min="13" max="16384" width="9.140625" style="1"/>
  </cols>
  <sheetData>
    <row r="1" spans="1:12" ht="8.25" customHeight="1"/>
    <row r="2" spans="1:12" ht="19.5" customHeight="1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3.75" customHeight="1"/>
    <row r="4" spans="1:12" ht="18.75" customHeight="1">
      <c r="A4" s="131" t="s">
        <v>31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4.25" customHeight="1"/>
    <row r="6" spans="1:12" ht="49.5" customHeight="1">
      <c r="A6" s="2" t="s">
        <v>1</v>
      </c>
      <c r="B6" s="3" t="s">
        <v>2</v>
      </c>
      <c r="C6" s="14" t="s">
        <v>3</v>
      </c>
      <c r="D6" s="15" t="s">
        <v>4</v>
      </c>
      <c r="E6" s="15" t="s">
        <v>27</v>
      </c>
      <c r="F6" s="15" t="s">
        <v>28</v>
      </c>
      <c r="G6" s="14" t="s">
        <v>29</v>
      </c>
      <c r="H6" s="14" t="s">
        <v>32</v>
      </c>
      <c r="I6" s="38" t="s">
        <v>3</v>
      </c>
      <c r="J6" s="38" t="s">
        <v>33</v>
      </c>
      <c r="K6" s="39" t="s">
        <v>3</v>
      </c>
      <c r="L6" s="39" t="s">
        <v>34</v>
      </c>
    </row>
    <row r="7" spans="1:12" ht="19.5">
      <c r="A7" s="4"/>
      <c r="B7" s="5" t="s">
        <v>5</v>
      </c>
      <c r="C7" s="4">
        <v>1</v>
      </c>
      <c r="D7" s="4">
        <v>3000</v>
      </c>
      <c r="E7" s="4">
        <f>D7*12%</f>
        <v>360</v>
      </c>
      <c r="F7" s="4">
        <f>D7-E7</f>
        <v>2640</v>
      </c>
      <c r="G7" s="4">
        <f>D7*18%</f>
        <v>540</v>
      </c>
      <c r="H7" s="4">
        <f>D7+G7</f>
        <v>3540</v>
      </c>
      <c r="I7" s="4">
        <v>1</v>
      </c>
      <c r="J7" s="4">
        <v>3540</v>
      </c>
      <c r="K7" s="4">
        <v>1</v>
      </c>
      <c r="L7" s="4">
        <v>3540</v>
      </c>
    </row>
    <row r="8" spans="1:12" ht="19.5">
      <c r="A8" s="4"/>
      <c r="B8" s="5" t="s">
        <v>6</v>
      </c>
      <c r="C8" s="4">
        <v>1</v>
      </c>
      <c r="D8" s="4">
        <v>2300</v>
      </c>
      <c r="E8" s="4">
        <f t="shared" ref="E8:E33" si="0">D8*12%</f>
        <v>276</v>
      </c>
      <c r="F8" s="4">
        <f t="shared" ref="F8:F33" si="1">D8-E8</f>
        <v>2024</v>
      </c>
      <c r="G8" s="4">
        <f t="shared" ref="G8:G33" si="2">D8*18%</f>
        <v>414</v>
      </c>
      <c r="H8" s="4">
        <v>2720</v>
      </c>
      <c r="I8" s="4">
        <v>1</v>
      </c>
      <c r="J8" s="4">
        <v>2720</v>
      </c>
      <c r="K8" s="4">
        <v>1</v>
      </c>
      <c r="L8" s="4">
        <v>2720</v>
      </c>
    </row>
    <row r="9" spans="1:12" ht="19.5">
      <c r="A9" s="4"/>
      <c r="B9" s="5" t="s">
        <v>6</v>
      </c>
      <c r="C9" s="4">
        <v>1</v>
      </c>
      <c r="D9" s="4">
        <v>2300</v>
      </c>
      <c r="E9" s="4">
        <f t="shared" si="0"/>
        <v>276</v>
      </c>
      <c r="F9" s="4">
        <f t="shared" si="1"/>
        <v>2024</v>
      </c>
      <c r="G9" s="4">
        <f t="shared" si="2"/>
        <v>414</v>
      </c>
      <c r="H9" s="4">
        <v>2720</v>
      </c>
      <c r="I9" s="4">
        <v>1</v>
      </c>
      <c r="J9" s="4">
        <v>2720</v>
      </c>
      <c r="K9" s="4">
        <v>1</v>
      </c>
      <c r="L9" s="4">
        <v>2720</v>
      </c>
    </row>
    <row r="10" spans="1:12" ht="22.5" customHeight="1">
      <c r="A10" s="4"/>
      <c r="B10" s="5" t="s">
        <v>6</v>
      </c>
      <c r="C10" s="4"/>
      <c r="D10" s="4"/>
      <c r="E10" s="4"/>
      <c r="F10" s="4"/>
      <c r="G10" s="4"/>
      <c r="H10" s="4"/>
      <c r="I10" s="4">
        <v>1</v>
      </c>
      <c r="J10" s="4">
        <v>2720</v>
      </c>
      <c r="K10" s="4">
        <v>1</v>
      </c>
      <c r="L10" s="4">
        <v>2720</v>
      </c>
    </row>
    <row r="11" spans="1:12" ht="19.5">
      <c r="A11" s="4"/>
      <c r="B11" s="5" t="s">
        <v>7</v>
      </c>
      <c r="C11" s="4">
        <v>1</v>
      </c>
      <c r="D11" s="4">
        <v>1300</v>
      </c>
      <c r="E11" s="4">
        <f t="shared" si="0"/>
        <v>156</v>
      </c>
      <c r="F11" s="4">
        <f t="shared" si="1"/>
        <v>1144</v>
      </c>
      <c r="G11" s="4">
        <f t="shared" si="2"/>
        <v>234</v>
      </c>
      <c r="H11" s="4">
        <v>1530</v>
      </c>
      <c r="I11" s="4">
        <v>1</v>
      </c>
      <c r="J11" s="4">
        <v>2000</v>
      </c>
      <c r="K11" s="4">
        <v>1</v>
      </c>
      <c r="L11" s="4">
        <v>2000</v>
      </c>
    </row>
    <row r="12" spans="1:12" ht="19.5">
      <c r="A12" s="4"/>
      <c r="B12" s="5" t="s">
        <v>8</v>
      </c>
      <c r="C12" s="4">
        <v>1</v>
      </c>
      <c r="D12" s="4">
        <v>800</v>
      </c>
      <c r="E12" s="4">
        <f t="shared" si="0"/>
        <v>96</v>
      </c>
      <c r="F12" s="4">
        <f t="shared" si="1"/>
        <v>704</v>
      </c>
      <c r="G12" s="4">
        <f t="shared" si="2"/>
        <v>144</v>
      </c>
      <c r="H12" s="4">
        <v>945</v>
      </c>
      <c r="I12" s="4">
        <v>1</v>
      </c>
      <c r="J12" s="4">
        <v>1600</v>
      </c>
      <c r="K12" s="4">
        <v>1</v>
      </c>
      <c r="L12" s="4">
        <v>1600</v>
      </c>
    </row>
    <row r="13" spans="1:12" ht="19.5">
      <c r="A13" s="4"/>
      <c r="B13" s="5" t="s">
        <v>9</v>
      </c>
      <c r="C13" s="4">
        <v>1</v>
      </c>
      <c r="D13" s="4">
        <v>650</v>
      </c>
      <c r="E13" s="4">
        <f t="shared" si="0"/>
        <v>78</v>
      </c>
      <c r="F13" s="4">
        <f t="shared" si="1"/>
        <v>572</v>
      </c>
      <c r="G13" s="4">
        <f t="shared" si="2"/>
        <v>117</v>
      </c>
      <c r="H13" s="4">
        <v>765</v>
      </c>
      <c r="I13" s="4">
        <v>1</v>
      </c>
      <c r="J13" s="4">
        <v>1200</v>
      </c>
      <c r="K13" s="4">
        <v>1</v>
      </c>
      <c r="L13" s="4">
        <v>1200</v>
      </c>
    </row>
    <row r="14" spans="1:12" ht="19.5">
      <c r="A14" s="4"/>
      <c r="B14" s="5" t="s">
        <v>10</v>
      </c>
      <c r="C14" s="4">
        <v>1</v>
      </c>
      <c r="D14" s="4">
        <v>500</v>
      </c>
      <c r="E14" s="4">
        <f t="shared" si="0"/>
        <v>60</v>
      </c>
      <c r="F14" s="4">
        <f t="shared" si="1"/>
        <v>440</v>
      </c>
      <c r="G14" s="4">
        <f t="shared" si="2"/>
        <v>90</v>
      </c>
      <c r="H14" s="4">
        <f>D14+G14</f>
        <v>590</v>
      </c>
      <c r="I14" s="4">
        <v>1</v>
      </c>
      <c r="J14" s="4">
        <v>950</v>
      </c>
      <c r="K14" s="4">
        <v>1</v>
      </c>
      <c r="L14" s="4">
        <v>950</v>
      </c>
    </row>
    <row r="15" spans="1:12" ht="19.5">
      <c r="A15" s="4"/>
      <c r="B15" s="5" t="s">
        <v>11</v>
      </c>
      <c r="C15" s="4">
        <v>1</v>
      </c>
      <c r="D15" s="4">
        <v>800</v>
      </c>
      <c r="E15" s="4">
        <f t="shared" si="0"/>
        <v>96</v>
      </c>
      <c r="F15" s="4">
        <f t="shared" si="1"/>
        <v>704</v>
      </c>
      <c r="G15" s="4">
        <f t="shared" si="2"/>
        <v>144</v>
      </c>
      <c r="H15" s="4">
        <v>945</v>
      </c>
      <c r="I15" s="4">
        <v>1</v>
      </c>
      <c r="J15" s="4">
        <v>1600</v>
      </c>
      <c r="K15" s="4">
        <v>1</v>
      </c>
      <c r="L15" s="4">
        <v>1600</v>
      </c>
    </row>
    <row r="16" spans="1:12" ht="19.5">
      <c r="A16" s="4"/>
      <c r="B16" s="5" t="s">
        <v>12</v>
      </c>
      <c r="C16" s="4">
        <v>1</v>
      </c>
      <c r="D16" s="4">
        <v>650</v>
      </c>
      <c r="E16" s="4">
        <f t="shared" si="0"/>
        <v>78</v>
      </c>
      <c r="F16" s="4">
        <f t="shared" si="1"/>
        <v>572</v>
      </c>
      <c r="G16" s="4">
        <f t="shared" si="2"/>
        <v>117</v>
      </c>
      <c r="H16" s="4">
        <v>765</v>
      </c>
      <c r="I16" s="4">
        <v>1</v>
      </c>
      <c r="J16" s="4">
        <v>1200</v>
      </c>
      <c r="K16" s="4">
        <v>1</v>
      </c>
      <c r="L16" s="4">
        <v>1200</v>
      </c>
    </row>
    <row r="17" spans="1:12" ht="19.5">
      <c r="A17" s="4"/>
      <c r="B17" s="5" t="s">
        <v>13</v>
      </c>
      <c r="C17" s="4">
        <v>1</v>
      </c>
      <c r="D17" s="4">
        <v>500</v>
      </c>
      <c r="E17" s="4">
        <f t="shared" si="0"/>
        <v>60</v>
      </c>
      <c r="F17" s="4">
        <f t="shared" si="1"/>
        <v>440</v>
      </c>
      <c r="G17" s="4">
        <f t="shared" si="2"/>
        <v>90</v>
      </c>
      <c r="H17" s="4">
        <f>D17+G17</f>
        <v>590</v>
      </c>
      <c r="I17" s="4">
        <v>1</v>
      </c>
      <c r="J17" s="4">
        <v>950</v>
      </c>
      <c r="K17" s="4">
        <v>1</v>
      </c>
      <c r="L17" s="4">
        <v>950</v>
      </c>
    </row>
    <row r="18" spans="1:12" ht="19.5">
      <c r="A18" s="4"/>
      <c r="B18" s="7" t="s">
        <v>14</v>
      </c>
      <c r="C18" s="4">
        <v>1</v>
      </c>
      <c r="D18" s="4">
        <v>800</v>
      </c>
      <c r="E18" s="4">
        <f t="shared" si="0"/>
        <v>96</v>
      </c>
      <c r="F18" s="4">
        <f t="shared" si="1"/>
        <v>704</v>
      </c>
      <c r="G18" s="4">
        <f t="shared" si="2"/>
        <v>144</v>
      </c>
      <c r="H18" s="4">
        <v>945</v>
      </c>
      <c r="I18" s="4">
        <v>1</v>
      </c>
      <c r="J18" s="4">
        <v>1600</v>
      </c>
      <c r="K18" s="4">
        <v>1</v>
      </c>
      <c r="L18" s="4">
        <v>1600</v>
      </c>
    </row>
    <row r="19" spans="1:12" ht="19.5">
      <c r="A19" s="4"/>
      <c r="B19" s="7" t="s">
        <v>15</v>
      </c>
      <c r="C19" s="4">
        <v>1</v>
      </c>
      <c r="D19" s="4">
        <v>650</v>
      </c>
      <c r="E19" s="4">
        <f t="shared" si="0"/>
        <v>78</v>
      </c>
      <c r="F19" s="4">
        <f t="shared" si="1"/>
        <v>572</v>
      </c>
      <c r="G19" s="4">
        <f t="shared" si="2"/>
        <v>117</v>
      </c>
      <c r="H19" s="4">
        <v>765</v>
      </c>
      <c r="I19" s="4">
        <v>1</v>
      </c>
      <c r="J19" s="4">
        <v>1200</v>
      </c>
      <c r="K19" s="4">
        <v>1</v>
      </c>
      <c r="L19" s="4">
        <v>1200</v>
      </c>
    </row>
    <row r="20" spans="1:12" ht="19.5">
      <c r="A20" s="4"/>
      <c r="B20" s="7" t="s">
        <v>16</v>
      </c>
      <c r="C20" s="4">
        <v>1</v>
      </c>
      <c r="D20" s="4">
        <v>500</v>
      </c>
      <c r="E20" s="4">
        <f t="shared" si="0"/>
        <v>60</v>
      </c>
      <c r="F20" s="4">
        <f t="shared" si="1"/>
        <v>440</v>
      </c>
      <c r="G20" s="4">
        <f t="shared" si="2"/>
        <v>90</v>
      </c>
      <c r="H20" s="4">
        <f>D20+G20</f>
        <v>590</v>
      </c>
      <c r="I20" s="4">
        <v>1</v>
      </c>
      <c r="J20" s="4">
        <v>950</v>
      </c>
      <c r="K20" s="4">
        <v>1</v>
      </c>
      <c r="L20" s="4">
        <v>950</v>
      </c>
    </row>
    <row r="21" spans="1:12" ht="19.5">
      <c r="A21" s="4"/>
      <c r="B21" s="5" t="s">
        <v>17</v>
      </c>
      <c r="C21" s="4">
        <v>1</v>
      </c>
      <c r="D21" s="4">
        <v>800</v>
      </c>
      <c r="E21" s="4">
        <f t="shared" si="0"/>
        <v>96</v>
      </c>
      <c r="F21" s="4">
        <f t="shared" si="1"/>
        <v>704</v>
      </c>
      <c r="G21" s="4">
        <f t="shared" si="2"/>
        <v>144</v>
      </c>
      <c r="H21" s="4">
        <v>945</v>
      </c>
      <c r="I21" s="4">
        <v>1</v>
      </c>
      <c r="J21" s="4">
        <v>1600</v>
      </c>
      <c r="K21" s="4">
        <v>1</v>
      </c>
      <c r="L21" s="4">
        <v>1600</v>
      </c>
    </row>
    <row r="22" spans="1:12" ht="19.5">
      <c r="A22" s="4"/>
      <c r="B22" s="5" t="s">
        <v>18</v>
      </c>
      <c r="C22" s="4">
        <v>1</v>
      </c>
      <c r="D22" s="4">
        <v>400</v>
      </c>
      <c r="E22" s="4">
        <f t="shared" si="0"/>
        <v>48</v>
      </c>
      <c r="F22" s="4">
        <f t="shared" si="1"/>
        <v>352</v>
      </c>
      <c r="G22" s="4">
        <f t="shared" si="2"/>
        <v>72</v>
      </c>
      <c r="H22" s="4">
        <v>475</v>
      </c>
      <c r="I22" s="4">
        <v>1</v>
      </c>
      <c r="J22" s="4">
        <v>950</v>
      </c>
      <c r="K22" s="4">
        <v>1</v>
      </c>
      <c r="L22" s="4">
        <v>950</v>
      </c>
    </row>
    <row r="23" spans="1:12" ht="19.5">
      <c r="A23" s="4"/>
      <c r="B23" s="5" t="s">
        <v>18</v>
      </c>
      <c r="C23" s="4"/>
      <c r="D23" s="4"/>
      <c r="E23" s="4"/>
      <c r="F23" s="4"/>
      <c r="G23" s="4"/>
      <c r="H23" s="4"/>
      <c r="I23" s="4"/>
      <c r="J23" s="4"/>
      <c r="K23" s="4">
        <v>1</v>
      </c>
      <c r="L23" s="4">
        <v>950</v>
      </c>
    </row>
    <row r="24" spans="1:12" ht="19.5">
      <c r="A24" s="4"/>
      <c r="B24" s="8" t="s">
        <v>19</v>
      </c>
      <c r="C24" s="4">
        <v>1</v>
      </c>
      <c r="D24" s="4">
        <v>750</v>
      </c>
      <c r="E24" s="4">
        <f t="shared" si="0"/>
        <v>90</v>
      </c>
      <c r="F24" s="4">
        <f t="shared" si="1"/>
        <v>660</v>
      </c>
      <c r="G24" s="4">
        <f t="shared" si="2"/>
        <v>135</v>
      </c>
      <c r="H24" s="4">
        <f>D24+G24</f>
        <v>885</v>
      </c>
      <c r="I24" s="4">
        <v>1</v>
      </c>
      <c r="J24" s="4">
        <v>1300</v>
      </c>
      <c r="K24" s="4">
        <v>1</v>
      </c>
      <c r="L24" s="4">
        <v>1300</v>
      </c>
    </row>
    <row r="25" spans="1:12" ht="17.25" customHeight="1">
      <c r="A25" s="4"/>
      <c r="B25" s="8" t="s">
        <v>20</v>
      </c>
      <c r="C25" s="4">
        <v>1</v>
      </c>
      <c r="D25" s="4">
        <v>700</v>
      </c>
      <c r="E25" s="4">
        <f t="shared" si="0"/>
        <v>84</v>
      </c>
      <c r="F25" s="4">
        <f t="shared" si="1"/>
        <v>616</v>
      </c>
      <c r="G25" s="4">
        <f t="shared" si="2"/>
        <v>126</v>
      </c>
      <c r="H25" s="4">
        <v>825</v>
      </c>
      <c r="I25" s="4">
        <v>1</v>
      </c>
      <c r="J25" s="4">
        <v>1200</v>
      </c>
      <c r="K25" s="4">
        <v>1</v>
      </c>
      <c r="L25" s="4">
        <v>1200</v>
      </c>
    </row>
    <row r="26" spans="1:12" ht="17.25" customHeight="1">
      <c r="A26" s="4"/>
      <c r="B26" s="8" t="s">
        <v>20</v>
      </c>
      <c r="C26" s="4"/>
      <c r="D26" s="4"/>
      <c r="E26" s="4"/>
      <c r="F26" s="4"/>
      <c r="G26" s="4"/>
      <c r="H26" s="4"/>
      <c r="I26" s="4">
        <v>1</v>
      </c>
      <c r="J26" s="4"/>
      <c r="K26" s="4">
        <v>1</v>
      </c>
      <c r="L26" s="4">
        <v>1200</v>
      </c>
    </row>
    <row r="27" spans="1:12" ht="17.25" customHeight="1">
      <c r="A27" s="4"/>
      <c r="B27" s="8" t="s">
        <v>20</v>
      </c>
      <c r="C27" s="4"/>
      <c r="D27" s="4"/>
      <c r="E27" s="4"/>
      <c r="F27" s="4"/>
      <c r="G27" s="4"/>
      <c r="H27" s="4"/>
      <c r="I27" s="4">
        <v>1</v>
      </c>
      <c r="J27" s="4"/>
      <c r="K27" s="4">
        <v>1</v>
      </c>
      <c r="L27" s="4">
        <v>1200</v>
      </c>
    </row>
    <row r="28" spans="1:12" ht="19.5">
      <c r="A28" s="4"/>
      <c r="B28" s="7" t="s">
        <v>21</v>
      </c>
      <c r="C28" s="4">
        <v>1</v>
      </c>
      <c r="D28" s="4">
        <v>800</v>
      </c>
      <c r="E28" s="4">
        <f t="shared" si="0"/>
        <v>96</v>
      </c>
      <c r="F28" s="4">
        <f t="shared" si="1"/>
        <v>704</v>
      </c>
      <c r="G28" s="4">
        <f t="shared" si="2"/>
        <v>144</v>
      </c>
      <c r="H28" s="4">
        <v>945</v>
      </c>
      <c r="I28" s="4">
        <v>1</v>
      </c>
      <c r="J28" s="4">
        <v>1600</v>
      </c>
      <c r="K28" s="4">
        <v>1</v>
      </c>
      <c r="L28" s="4">
        <v>1600</v>
      </c>
    </row>
    <row r="29" spans="1:12" ht="19.5">
      <c r="A29" s="4"/>
      <c r="B29" s="7" t="s">
        <v>22</v>
      </c>
      <c r="C29" s="4">
        <v>1</v>
      </c>
      <c r="D29" s="4">
        <v>800</v>
      </c>
      <c r="E29" s="4">
        <f t="shared" si="0"/>
        <v>96</v>
      </c>
      <c r="F29" s="4">
        <f t="shared" si="1"/>
        <v>704</v>
      </c>
      <c r="G29" s="4">
        <f t="shared" si="2"/>
        <v>144</v>
      </c>
      <c r="H29" s="4">
        <v>945</v>
      </c>
      <c r="I29" s="4">
        <v>1</v>
      </c>
      <c r="J29" s="4">
        <v>1600</v>
      </c>
      <c r="K29" s="4">
        <v>1</v>
      </c>
      <c r="L29" s="4">
        <v>1600</v>
      </c>
    </row>
    <row r="30" spans="1:12" ht="19.5">
      <c r="A30" s="4"/>
      <c r="B30" s="7" t="s">
        <v>23</v>
      </c>
      <c r="C30" s="4">
        <v>1</v>
      </c>
      <c r="D30" s="4">
        <v>700</v>
      </c>
      <c r="E30" s="4">
        <f t="shared" si="0"/>
        <v>84</v>
      </c>
      <c r="F30" s="4">
        <f t="shared" si="1"/>
        <v>616</v>
      </c>
      <c r="G30" s="4">
        <f t="shared" si="2"/>
        <v>126</v>
      </c>
      <c r="H30" s="4">
        <v>830</v>
      </c>
      <c r="I30" s="4">
        <v>1</v>
      </c>
      <c r="J30" s="4">
        <v>1500</v>
      </c>
      <c r="K30" s="4">
        <v>1</v>
      </c>
      <c r="L30" s="4">
        <v>1500</v>
      </c>
    </row>
    <row r="31" spans="1:12" ht="19.5">
      <c r="A31" s="4"/>
      <c r="B31" s="7" t="s">
        <v>35</v>
      </c>
      <c r="C31" s="4"/>
      <c r="D31" s="4"/>
      <c r="E31" s="4"/>
      <c r="F31" s="4"/>
      <c r="G31" s="4"/>
      <c r="H31" s="4"/>
      <c r="I31" s="4">
        <v>1</v>
      </c>
      <c r="J31" s="4">
        <v>1000</v>
      </c>
      <c r="K31" s="4">
        <v>1</v>
      </c>
      <c r="L31" s="4">
        <v>1000</v>
      </c>
    </row>
    <row r="32" spans="1:12" ht="19.5">
      <c r="A32" s="4"/>
      <c r="B32" s="7" t="s">
        <v>24</v>
      </c>
      <c r="C32" s="4">
        <v>1</v>
      </c>
      <c r="D32" s="4">
        <v>600</v>
      </c>
      <c r="E32" s="4">
        <f t="shared" si="0"/>
        <v>72</v>
      </c>
      <c r="F32" s="4">
        <f t="shared" si="1"/>
        <v>528</v>
      </c>
      <c r="G32" s="4">
        <f t="shared" si="2"/>
        <v>108</v>
      </c>
      <c r="H32" s="4">
        <v>710</v>
      </c>
      <c r="I32" s="4">
        <v>1</v>
      </c>
      <c r="J32" s="4">
        <v>1100</v>
      </c>
      <c r="K32" s="4">
        <v>1</v>
      </c>
      <c r="L32" s="4">
        <v>1100</v>
      </c>
    </row>
    <row r="33" spans="1:12" ht="19.5">
      <c r="A33" s="4"/>
      <c r="B33" s="7" t="s">
        <v>25</v>
      </c>
      <c r="C33" s="4">
        <v>1</v>
      </c>
      <c r="D33" s="4">
        <v>500</v>
      </c>
      <c r="E33" s="4">
        <f t="shared" si="0"/>
        <v>60</v>
      </c>
      <c r="F33" s="4">
        <f t="shared" si="1"/>
        <v>440</v>
      </c>
      <c r="G33" s="4">
        <f t="shared" si="2"/>
        <v>90</v>
      </c>
      <c r="H33" s="4">
        <f>D33+G33</f>
        <v>590</v>
      </c>
      <c r="I33" s="4">
        <v>1</v>
      </c>
      <c r="J33" s="4">
        <v>900</v>
      </c>
      <c r="K33" s="4">
        <v>1</v>
      </c>
      <c r="L33" s="4">
        <v>900</v>
      </c>
    </row>
    <row r="34" spans="1:12" ht="19.5">
      <c r="A34" s="4"/>
      <c r="B34" s="7" t="s">
        <v>25</v>
      </c>
      <c r="C34" s="4"/>
      <c r="D34" s="4"/>
      <c r="E34" s="4"/>
      <c r="F34" s="4"/>
      <c r="G34" s="4"/>
      <c r="H34" s="4"/>
      <c r="I34" s="4">
        <v>1</v>
      </c>
      <c r="J34" s="4">
        <v>900</v>
      </c>
      <c r="K34" s="4">
        <v>1</v>
      </c>
      <c r="L34" s="4">
        <v>900</v>
      </c>
    </row>
    <row r="35" spans="1:12" ht="19.5">
      <c r="A35" s="4"/>
      <c r="B35" s="7" t="s">
        <v>25</v>
      </c>
      <c r="C35" s="4"/>
      <c r="D35" s="4"/>
      <c r="E35" s="4"/>
      <c r="F35" s="4"/>
      <c r="G35" s="4"/>
      <c r="H35" s="4"/>
      <c r="I35" s="4"/>
      <c r="J35" s="4"/>
      <c r="K35" s="4">
        <v>1</v>
      </c>
      <c r="L35" s="4">
        <v>900</v>
      </c>
    </row>
    <row r="36" spans="1:12" ht="19.5">
      <c r="A36" s="4"/>
      <c r="B36" s="7" t="s">
        <v>39</v>
      </c>
      <c r="C36" s="4"/>
      <c r="D36" s="4"/>
      <c r="E36" s="4"/>
      <c r="F36" s="4"/>
      <c r="G36" s="4"/>
      <c r="H36" s="4"/>
      <c r="I36" s="4"/>
      <c r="J36" s="4"/>
      <c r="K36" s="4">
        <v>1</v>
      </c>
      <c r="L36" s="4">
        <v>600</v>
      </c>
    </row>
    <row r="37" spans="1:12" ht="19.5">
      <c r="A37" s="6"/>
      <c r="B37" s="7" t="s">
        <v>26</v>
      </c>
      <c r="C37" s="9">
        <f>SUM(C7:C34)</f>
        <v>22</v>
      </c>
      <c r="D37" s="4">
        <f>SUM(D7:D33)</f>
        <v>20800</v>
      </c>
      <c r="E37" s="4">
        <f>SUM(E7:E33)</f>
        <v>2496</v>
      </c>
      <c r="F37" s="4">
        <f>SUM(F7:F33)</f>
        <v>18304</v>
      </c>
      <c r="G37" s="4">
        <f>SUM(G7:G33)</f>
        <v>3744</v>
      </c>
      <c r="H37" s="4">
        <f>SUM(H7:H33)</f>
        <v>24560</v>
      </c>
      <c r="I37" s="9">
        <f>SUM(I7:I34)</f>
        <v>27</v>
      </c>
      <c r="J37" s="4">
        <f>SUM(J7:J33)</f>
        <v>37700</v>
      </c>
      <c r="K37" s="9">
        <f>SUM(K7:K36)</f>
        <v>30</v>
      </c>
      <c r="L37" s="4">
        <f>SUM(L7:L33)</f>
        <v>41050</v>
      </c>
    </row>
    <row r="38" spans="1:12" ht="4.5" customHeight="1">
      <c r="A38" s="10"/>
      <c r="B38" s="11"/>
      <c r="C38" s="12"/>
      <c r="D38" s="13"/>
      <c r="E38" s="13"/>
      <c r="F38" s="13"/>
      <c r="G38" s="13"/>
      <c r="H38" s="13"/>
      <c r="I38" s="12"/>
      <c r="J38" s="13"/>
      <c r="K38" s="12"/>
      <c r="L38" s="13"/>
    </row>
    <row r="39" spans="1:12" ht="19.5" customHeight="1">
      <c r="A39" s="10"/>
      <c r="B39" s="11" t="s">
        <v>36</v>
      </c>
      <c r="C39" s="12"/>
      <c r="D39" s="13"/>
      <c r="E39" s="13"/>
      <c r="F39" s="13"/>
      <c r="G39" s="13"/>
      <c r="H39" s="13">
        <f>H37*12</f>
        <v>294720</v>
      </c>
      <c r="I39" s="12"/>
      <c r="J39" s="13">
        <f>J37*12</f>
        <v>452400</v>
      </c>
      <c r="K39" s="12"/>
      <c r="L39" s="13">
        <f>L37*12</f>
        <v>492600</v>
      </c>
    </row>
    <row r="40" spans="1:12" ht="21" customHeight="1">
      <c r="A40" s="10"/>
      <c r="B40" s="11" t="s">
        <v>37</v>
      </c>
      <c r="C40" s="12"/>
      <c r="D40" s="13"/>
      <c r="E40" s="13"/>
      <c r="F40" s="13"/>
      <c r="G40" s="13"/>
      <c r="H40" s="13">
        <f>H37</f>
        <v>24560</v>
      </c>
      <c r="I40" s="12"/>
      <c r="J40" s="13">
        <f>J37</f>
        <v>37700</v>
      </c>
      <c r="K40" s="12"/>
      <c r="L40" s="13">
        <f>L37</f>
        <v>41050</v>
      </c>
    </row>
    <row r="41" spans="1:12" ht="18.75" customHeight="1" thickBot="1">
      <c r="A41" s="10"/>
      <c r="B41" s="11" t="s">
        <v>38</v>
      </c>
      <c r="C41" s="12"/>
      <c r="D41" s="13"/>
      <c r="E41" s="13"/>
      <c r="F41" s="13"/>
      <c r="G41" s="13"/>
      <c r="H41" s="16">
        <f>H39+H40</f>
        <v>319280</v>
      </c>
      <c r="I41" s="12"/>
      <c r="J41" s="16">
        <f>J39+J40</f>
        <v>490100</v>
      </c>
      <c r="K41" s="12"/>
      <c r="L41" s="16">
        <f>L39+L40</f>
        <v>533650</v>
      </c>
    </row>
    <row r="42" spans="1:12" ht="18.75" customHeight="1" thickTop="1">
      <c r="A42" s="10"/>
      <c r="B42" s="11"/>
      <c r="C42" s="12"/>
      <c r="D42" s="13"/>
      <c r="E42" s="13"/>
      <c r="F42" s="13"/>
      <c r="G42" s="13"/>
      <c r="H42" s="13"/>
      <c r="I42" s="12"/>
      <c r="J42" s="13"/>
      <c r="K42" s="12"/>
      <c r="L42" s="13"/>
    </row>
  </sheetData>
  <mergeCells count="2">
    <mergeCell ref="A2:L2"/>
    <mergeCell ref="A4:L4"/>
  </mergeCells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workbookViewId="0">
      <selection sqref="A1:IV65536"/>
    </sheetView>
  </sheetViews>
  <sheetFormatPr defaultRowHeight="13.5"/>
  <cols>
    <col min="1" max="1" width="3.85546875" style="1" customWidth="1"/>
    <col min="2" max="2" width="77.42578125" style="1" customWidth="1"/>
    <col min="3" max="3" width="10.42578125" style="1" customWidth="1"/>
    <col min="4" max="6" width="15.42578125" style="1" hidden="1" customWidth="1"/>
    <col min="7" max="7" width="16.5703125" style="1" hidden="1" customWidth="1"/>
    <col min="8" max="8" width="11.85546875" style="1" customWidth="1"/>
    <col min="9" max="9" width="10.42578125" style="1" customWidth="1"/>
    <col min="10" max="10" width="12.42578125" style="1" customWidth="1"/>
    <col min="11" max="11" width="10.42578125" style="1" customWidth="1"/>
    <col min="12" max="12" width="11.140625" style="1" customWidth="1"/>
    <col min="13" max="16384" width="9.140625" style="1"/>
  </cols>
  <sheetData>
    <row r="1" spans="1:12" ht="8.25" customHeight="1"/>
    <row r="2" spans="1:12" ht="19.5" customHeight="1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3.75" customHeight="1"/>
    <row r="4" spans="1:12" ht="18.75" customHeight="1">
      <c r="A4" s="131" t="s">
        <v>31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4.25" customHeight="1"/>
    <row r="6" spans="1:12" ht="49.5" customHeight="1">
      <c r="A6" s="2" t="s">
        <v>1</v>
      </c>
      <c r="B6" s="3" t="s">
        <v>2</v>
      </c>
      <c r="C6" s="14" t="s">
        <v>3</v>
      </c>
      <c r="D6" s="15" t="s">
        <v>4</v>
      </c>
      <c r="E6" s="15" t="s">
        <v>27</v>
      </c>
      <c r="F6" s="15" t="s">
        <v>28</v>
      </c>
      <c r="G6" s="14" t="s">
        <v>29</v>
      </c>
      <c r="H6" s="14" t="s">
        <v>32</v>
      </c>
      <c r="I6" s="38" t="s">
        <v>3</v>
      </c>
      <c r="J6" s="38" t="s">
        <v>33</v>
      </c>
      <c r="K6" s="39" t="s">
        <v>3</v>
      </c>
      <c r="L6" s="39" t="s">
        <v>34</v>
      </c>
    </row>
    <row r="7" spans="1:12" ht="19.5">
      <c r="A7" s="4"/>
      <c r="B7" s="5" t="s">
        <v>5</v>
      </c>
      <c r="C7" s="4">
        <v>1</v>
      </c>
      <c r="D7" s="4">
        <v>3000</v>
      </c>
      <c r="E7" s="4">
        <f>D7*12%</f>
        <v>360</v>
      </c>
      <c r="F7" s="4">
        <f>D7-E7</f>
        <v>2640</v>
      </c>
      <c r="G7" s="4">
        <f>D7*18%</f>
        <v>540</v>
      </c>
      <c r="H7" s="4">
        <f>D7+G7</f>
        <v>3540</v>
      </c>
      <c r="I7" s="4">
        <v>1</v>
      </c>
      <c r="J7" s="4">
        <v>3540</v>
      </c>
      <c r="K7" s="4">
        <v>1</v>
      </c>
      <c r="L7" s="4">
        <v>3540</v>
      </c>
    </row>
    <row r="8" spans="1:12" ht="19.5">
      <c r="A8" s="4"/>
      <c r="B8" s="5" t="s">
        <v>6</v>
      </c>
      <c r="C8" s="4">
        <v>1</v>
      </c>
      <c r="D8" s="4">
        <v>2300</v>
      </c>
      <c r="E8" s="4">
        <f t="shared" ref="E8:E33" si="0">D8*12%</f>
        <v>276</v>
      </c>
      <c r="F8" s="4">
        <f t="shared" ref="F8:F33" si="1">D8-E8</f>
        <v>2024</v>
      </c>
      <c r="G8" s="4">
        <f t="shared" ref="G8:G33" si="2">D8*18%</f>
        <v>414</v>
      </c>
      <c r="H8" s="4">
        <v>2720</v>
      </c>
      <c r="I8" s="4">
        <v>1</v>
      </c>
      <c r="J8" s="4">
        <v>2720</v>
      </c>
      <c r="K8" s="4">
        <v>1</v>
      </c>
      <c r="L8" s="4">
        <v>2720</v>
      </c>
    </row>
    <row r="9" spans="1:12" ht="19.5">
      <c r="A9" s="4"/>
      <c r="B9" s="5" t="s">
        <v>6</v>
      </c>
      <c r="C9" s="4">
        <v>1</v>
      </c>
      <c r="D9" s="4">
        <v>2300</v>
      </c>
      <c r="E9" s="4">
        <f t="shared" si="0"/>
        <v>276</v>
      </c>
      <c r="F9" s="4">
        <f t="shared" si="1"/>
        <v>2024</v>
      </c>
      <c r="G9" s="4">
        <f t="shared" si="2"/>
        <v>414</v>
      </c>
      <c r="H9" s="4">
        <v>2720</v>
      </c>
      <c r="I9" s="4">
        <v>1</v>
      </c>
      <c r="J9" s="4">
        <v>2720</v>
      </c>
      <c r="K9" s="4">
        <v>1</v>
      </c>
      <c r="L9" s="4">
        <v>2720</v>
      </c>
    </row>
    <row r="10" spans="1:12" ht="22.5" customHeight="1">
      <c r="A10" s="4"/>
      <c r="B10" s="5" t="s">
        <v>6</v>
      </c>
      <c r="C10" s="4"/>
      <c r="D10" s="4"/>
      <c r="E10" s="4"/>
      <c r="F10" s="4"/>
      <c r="G10" s="4"/>
      <c r="H10" s="4"/>
      <c r="I10" s="4">
        <v>1</v>
      </c>
      <c r="J10" s="4">
        <v>2720</v>
      </c>
      <c r="K10" s="4">
        <v>1</v>
      </c>
      <c r="L10" s="4">
        <v>2720</v>
      </c>
    </row>
    <row r="11" spans="1:12" ht="19.5">
      <c r="A11" s="4"/>
      <c r="B11" s="5" t="s">
        <v>7</v>
      </c>
      <c r="C11" s="4">
        <v>1</v>
      </c>
      <c r="D11" s="4">
        <v>1300</v>
      </c>
      <c r="E11" s="4">
        <f t="shared" si="0"/>
        <v>156</v>
      </c>
      <c r="F11" s="4">
        <f t="shared" si="1"/>
        <v>1144</v>
      </c>
      <c r="G11" s="4">
        <f t="shared" si="2"/>
        <v>234</v>
      </c>
      <c r="H11" s="4">
        <v>1530</v>
      </c>
      <c r="I11" s="4">
        <v>1</v>
      </c>
      <c r="J11" s="4">
        <v>2000</v>
      </c>
      <c r="K11" s="4">
        <v>1</v>
      </c>
      <c r="L11" s="4">
        <v>2000</v>
      </c>
    </row>
    <row r="12" spans="1:12" ht="19.5">
      <c r="A12" s="4"/>
      <c r="B12" s="5" t="s">
        <v>8</v>
      </c>
      <c r="C12" s="4">
        <v>1</v>
      </c>
      <c r="D12" s="4">
        <v>800</v>
      </c>
      <c r="E12" s="4">
        <f t="shared" si="0"/>
        <v>96</v>
      </c>
      <c r="F12" s="4">
        <f t="shared" si="1"/>
        <v>704</v>
      </c>
      <c r="G12" s="4">
        <f t="shared" si="2"/>
        <v>144</v>
      </c>
      <c r="H12" s="4">
        <v>945</v>
      </c>
      <c r="I12" s="4">
        <v>1</v>
      </c>
      <c r="J12" s="4">
        <v>1600</v>
      </c>
      <c r="K12" s="4">
        <v>1</v>
      </c>
      <c r="L12" s="4">
        <v>1600</v>
      </c>
    </row>
    <row r="13" spans="1:12" ht="19.5">
      <c r="A13" s="4"/>
      <c r="B13" s="5" t="s">
        <v>9</v>
      </c>
      <c r="C13" s="4">
        <v>1</v>
      </c>
      <c r="D13" s="4">
        <v>650</v>
      </c>
      <c r="E13" s="4">
        <f t="shared" si="0"/>
        <v>78</v>
      </c>
      <c r="F13" s="4">
        <f t="shared" si="1"/>
        <v>572</v>
      </c>
      <c r="G13" s="4">
        <f t="shared" si="2"/>
        <v>117</v>
      </c>
      <c r="H13" s="4">
        <v>765</v>
      </c>
      <c r="I13" s="4">
        <v>1</v>
      </c>
      <c r="J13" s="4">
        <v>1200</v>
      </c>
      <c r="K13" s="4">
        <v>1</v>
      </c>
      <c r="L13" s="4">
        <v>1200</v>
      </c>
    </row>
    <row r="14" spans="1:12" ht="19.5">
      <c r="A14" s="4"/>
      <c r="B14" s="5" t="s">
        <v>10</v>
      </c>
      <c r="C14" s="4">
        <v>1</v>
      </c>
      <c r="D14" s="4">
        <v>500</v>
      </c>
      <c r="E14" s="4">
        <f t="shared" si="0"/>
        <v>60</v>
      </c>
      <c r="F14" s="4">
        <f t="shared" si="1"/>
        <v>440</v>
      </c>
      <c r="G14" s="4">
        <f t="shared" si="2"/>
        <v>90</v>
      </c>
      <c r="H14" s="4">
        <f>D14+G14</f>
        <v>590</v>
      </c>
      <c r="I14" s="4">
        <v>1</v>
      </c>
      <c r="J14" s="4">
        <v>950</v>
      </c>
      <c r="K14" s="4">
        <v>1</v>
      </c>
      <c r="L14" s="4">
        <v>950</v>
      </c>
    </row>
    <row r="15" spans="1:12" ht="19.5">
      <c r="A15" s="4"/>
      <c r="B15" s="5" t="s">
        <v>11</v>
      </c>
      <c r="C15" s="4">
        <v>1</v>
      </c>
      <c r="D15" s="4">
        <v>800</v>
      </c>
      <c r="E15" s="4">
        <f t="shared" si="0"/>
        <v>96</v>
      </c>
      <c r="F15" s="4">
        <f t="shared" si="1"/>
        <v>704</v>
      </c>
      <c r="G15" s="4">
        <f t="shared" si="2"/>
        <v>144</v>
      </c>
      <c r="H15" s="4">
        <v>945</v>
      </c>
      <c r="I15" s="4">
        <v>1</v>
      </c>
      <c r="J15" s="4">
        <v>1600</v>
      </c>
      <c r="K15" s="4">
        <v>1</v>
      </c>
      <c r="L15" s="4">
        <v>1600</v>
      </c>
    </row>
    <row r="16" spans="1:12" ht="19.5">
      <c r="A16" s="4"/>
      <c r="B16" s="5" t="s">
        <v>12</v>
      </c>
      <c r="C16" s="4">
        <v>1</v>
      </c>
      <c r="D16" s="4">
        <v>650</v>
      </c>
      <c r="E16" s="4">
        <f t="shared" si="0"/>
        <v>78</v>
      </c>
      <c r="F16" s="4">
        <f t="shared" si="1"/>
        <v>572</v>
      </c>
      <c r="G16" s="4">
        <f t="shared" si="2"/>
        <v>117</v>
      </c>
      <c r="H16" s="4">
        <v>765</v>
      </c>
      <c r="I16" s="4">
        <v>1</v>
      </c>
      <c r="J16" s="4">
        <v>1200</v>
      </c>
      <c r="K16" s="4">
        <v>1</v>
      </c>
      <c r="L16" s="4">
        <v>1200</v>
      </c>
    </row>
    <row r="17" spans="1:12" ht="19.5">
      <c r="A17" s="4"/>
      <c r="B17" s="5" t="s">
        <v>13</v>
      </c>
      <c r="C17" s="4">
        <v>1</v>
      </c>
      <c r="D17" s="4">
        <v>500</v>
      </c>
      <c r="E17" s="4">
        <f t="shared" si="0"/>
        <v>60</v>
      </c>
      <c r="F17" s="4">
        <f t="shared" si="1"/>
        <v>440</v>
      </c>
      <c r="G17" s="4">
        <f t="shared" si="2"/>
        <v>90</v>
      </c>
      <c r="H17" s="4">
        <f>D17+G17</f>
        <v>590</v>
      </c>
      <c r="I17" s="4">
        <v>1</v>
      </c>
      <c r="J17" s="4">
        <v>950</v>
      </c>
      <c r="K17" s="4">
        <v>1</v>
      </c>
      <c r="L17" s="4">
        <v>950</v>
      </c>
    </row>
    <row r="18" spans="1:12" ht="19.5">
      <c r="A18" s="4"/>
      <c r="B18" s="7" t="s">
        <v>14</v>
      </c>
      <c r="C18" s="4">
        <v>1</v>
      </c>
      <c r="D18" s="4">
        <v>800</v>
      </c>
      <c r="E18" s="4">
        <f t="shared" si="0"/>
        <v>96</v>
      </c>
      <c r="F18" s="4">
        <f t="shared" si="1"/>
        <v>704</v>
      </c>
      <c r="G18" s="4">
        <f t="shared" si="2"/>
        <v>144</v>
      </c>
      <c r="H18" s="4">
        <v>945</v>
      </c>
      <c r="I18" s="4">
        <v>1</v>
      </c>
      <c r="J18" s="4">
        <v>1600</v>
      </c>
      <c r="K18" s="4">
        <v>1</v>
      </c>
      <c r="L18" s="4">
        <v>1600</v>
      </c>
    </row>
    <row r="19" spans="1:12" ht="19.5">
      <c r="A19" s="4"/>
      <c r="B19" s="7" t="s">
        <v>15</v>
      </c>
      <c r="C19" s="4">
        <v>1</v>
      </c>
      <c r="D19" s="4">
        <v>650</v>
      </c>
      <c r="E19" s="4">
        <f t="shared" si="0"/>
        <v>78</v>
      </c>
      <c r="F19" s="4">
        <f t="shared" si="1"/>
        <v>572</v>
      </c>
      <c r="G19" s="4">
        <f t="shared" si="2"/>
        <v>117</v>
      </c>
      <c r="H19" s="4">
        <v>765</v>
      </c>
      <c r="I19" s="4">
        <v>1</v>
      </c>
      <c r="J19" s="4">
        <v>1200</v>
      </c>
      <c r="K19" s="4">
        <v>1</v>
      </c>
      <c r="L19" s="4">
        <v>1200</v>
      </c>
    </row>
    <row r="20" spans="1:12" ht="19.5">
      <c r="A20" s="4"/>
      <c r="B20" s="7" t="s">
        <v>16</v>
      </c>
      <c r="C20" s="4">
        <v>1</v>
      </c>
      <c r="D20" s="4">
        <v>500</v>
      </c>
      <c r="E20" s="4">
        <f t="shared" si="0"/>
        <v>60</v>
      </c>
      <c r="F20" s="4">
        <f t="shared" si="1"/>
        <v>440</v>
      </c>
      <c r="G20" s="4">
        <f t="shared" si="2"/>
        <v>90</v>
      </c>
      <c r="H20" s="4">
        <f>D20+G20</f>
        <v>590</v>
      </c>
      <c r="I20" s="4">
        <v>1</v>
      </c>
      <c r="J20" s="4">
        <v>950</v>
      </c>
      <c r="K20" s="4">
        <v>1</v>
      </c>
      <c r="L20" s="4">
        <v>950</v>
      </c>
    </row>
    <row r="21" spans="1:12" ht="19.5">
      <c r="A21" s="4"/>
      <c r="B21" s="5" t="s">
        <v>17</v>
      </c>
      <c r="C21" s="4">
        <v>1</v>
      </c>
      <c r="D21" s="4">
        <v>800</v>
      </c>
      <c r="E21" s="4">
        <f t="shared" si="0"/>
        <v>96</v>
      </c>
      <c r="F21" s="4">
        <f t="shared" si="1"/>
        <v>704</v>
      </c>
      <c r="G21" s="4">
        <f t="shared" si="2"/>
        <v>144</v>
      </c>
      <c r="H21" s="4">
        <v>945</v>
      </c>
      <c r="I21" s="4">
        <v>1</v>
      </c>
      <c r="J21" s="4">
        <v>1600</v>
      </c>
      <c r="K21" s="4">
        <v>1</v>
      </c>
      <c r="L21" s="4">
        <v>1600</v>
      </c>
    </row>
    <row r="22" spans="1:12" ht="19.5">
      <c r="A22" s="4"/>
      <c r="B22" s="5" t="s">
        <v>18</v>
      </c>
      <c r="C22" s="4">
        <v>1</v>
      </c>
      <c r="D22" s="4">
        <v>400</v>
      </c>
      <c r="E22" s="4">
        <f t="shared" si="0"/>
        <v>48</v>
      </c>
      <c r="F22" s="4">
        <f t="shared" si="1"/>
        <v>352</v>
      </c>
      <c r="G22" s="4">
        <f t="shared" si="2"/>
        <v>72</v>
      </c>
      <c r="H22" s="4">
        <v>475</v>
      </c>
      <c r="I22" s="4">
        <v>1</v>
      </c>
      <c r="J22" s="4">
        <v>950</v>
      </c>
      <c r="K22" s="4">
        <v>1</v>
      </c>
      <c r="L22" s="4">
        <v>950</v>
      </c>
    </row>
    <row r="23" spans="1:12" ht="19.5">
      <c r="A23" s="4"/>
      <c r="B23" s="5" t="s">
        <v>18</v>
      </c>
      <c r="C23" s="4"/>
      <c r="D23" s="4"/>
      <c r="E23" s="4"/>
      <c r="F23" s="4"/>
      <c r="G23" s="4"/>
      <c r="H23" s="4"/>
      <c r="I23" s="4"/>
      <c r="J23" s="4"/>
      <c r="K23" s="4">
        <v>1</v>
      </c>
      <c r="L23" s="4">
        <v>950</v>
      </c>
    </row>
    <row r="24" spans="1:12" ht="19.5">
      <c r="A24" s="4"/>
      <c r="B24" s="8" t="s">
        <v>19</v>
      </c>
      <c r="C24" s="4">
        <v>1</v>
      </c>
      <c r="D24" s="4">
        <v>750</v>
      </c>
      <c r="E24" s="4">
        <f t="shared" si="0"/>
        <v>90</v>
      </c>
      <c r="F24" s="4">
        <f t="shared" si="1"/>
        <v>660</v>
      </c>
      <c r="G24" s="4">
        <f t="shared" si="2"/>
        <v>135</v>
      </c>
      <c r="H24" s="4">
        <f>D24+G24</f>
        <v>885</v>
      </c>
      <c r="I24" s="4">
        <v>1</v>
      </c>
      <c r="J24" s="4">
        <v>1300</v>
      </c>
      <c r="K24" s="4">
        <v>1</v>
      </c>
      <c r="L24" s="4">
        <v>1300</v>
      </c>
    </row>
    <row r="25" spans="1:12" ht="17.25" customHeight="1">
      <c r="A25" s="4"/>
      <c r="B25" s="8" t="s">
        <v>20</v>
      </c>
      <c r="C25" s="4">
        <v>1</v>
      </c>
      <c r="D25" s="4">
        <v>700</v>
      </c>
      <c r="E25" s="4">
        <f t="shared" si="0"/>
        <v>84</v>
      </c>
      <c r="F25" s="4">
        <f t="shared" si="1"/>
        <v>616</v>
      </c>
      <c r="G25" s="4">
        <f t="shared" si="2"/>
        <v>126</v>
      </c>
      <c r="H25" s="4">
        <v>825</v>
      </c>
      <c r="I25" s="4">
        <v>1</v>
      </c>
      <c r="J25" s="4">
        <v>1200</v>
      </c>
      <c r="K25" s="4">
        <v>1</v>
      </c>
      <c r="L25" s="4">
        <v>1200</v>
      </c>
    </row>
    <row r="26" spans="1:12" ht="17.25" customHeight="1">
      <c r="A26" s="4"/>
      <c r="B26" s="8" t="s">
        <v>20</v>
      </c>
      <c r="C26" s="4"/>
      <c r="D26" s="4"/>
      <c r="E26" s="4"/>
      <c r="F26" s="4"/>
      <c r="G26" s="4"/>
      <c r="H26" s="4"/>
      <c r="I26" s="4">
        <v>1</v>
      </c>
      <c r="J26" s="4"/>
      <c r="K26" s="4">
        <v>1</v>
      </c>
      <c r="L26" s="4">
        <v>1200</v>
      </c>
    </row>
    <row r="27" spans="1:12" ht="17.25" customHeight="1">
      <c r="A27" s="4"/>
      <c r="B27" s="8" t="s">
        <v>20</v>
      </c>
      <c r="C27" s="4"/>
      <c r="D27" s="4"/>
      <c r="E27" s="4"/>
      <c r="F27" s="4"/>
      <c r="G27" s="4"/>
      <c r="H27" s="4"/>
      <c r="I27" s="4">
        <v>1</v>
      </c>
      <c r="J27" s="4"/>
      <c r="K27" s="4">
        <v>1</v>
      </c>
      <c r="L27" s="4">
        <v>1200</v>
      </c>
    </row>
    <row r="28" spans="1:12" ht="19.5">
      <c r="A28" s="4"/>
      <c r="B28" s="7" t="s">
        <v>21</v>
      </c>
      <c r="C28" s="4">
        <v>1</v>
      </c>
      <c r="D28" s="4">
        <v>800</v>
      </c>
      <c r="E28" s="4">
        <f t="shared" si="0"/>
        <v>96</v>
      </c>
      <c r="F28" s="4">
        <f t="shared" si="1"/>
        <v>704</v>
      </c>
      <c r="G28" s="4">
        <f t="shared" si="2"/>
        <v>144</v>
      </c>
      <c r="H28" s="4">
        <v>945</v>
      </c>
      <c r="I28" s="4">
        <v>1</v>
      </c>
      <c r="J28" s="4">
        <v>1600</v>
      </c>
      <c r="K28" s="4">
        <v>1</v>
      </c>
      <c r="L28" s="4">
        <v>1600</v>
      </c>
    </row>
    <row r="29" spans="1:12" ht="19.5">
      <c r="A29" s="4"/>
      <c r="B29" s="7" t="s">
        <v>22</v>
      </c>
      <c r="C29" s="4">
        <v>1</v>
      </c>
      <c r="D29" s="4">
        <v>800</v>
      </c>
      <c r="E29" s="4">
        <f t="shared" si="0"/>
        <v>96</v>
      </c>
      <c r="F29" s="4">
        <f t="shared" si="1"/>
        <v>704</v>
      </c>
      <c r="G29" s="4">
        <f t="shared" si="2"/>
        <v>144</v>
      </c>
      <c r="H29" s="4">
        <v>945</v>
      </c>
      <c r="I29" s="4">
        <v>1</v>
      </c>
      <c r="J29" s="4">
        <v>1600</v>
      </c>
      <c r="K29" s="4">
        <v>1</v>
      </c>
      <c r="L29" s="4">
        <v>1600</v>
      </c>
    </row>
    <row r="30" spans="1:12" ht="19.5">
      <c r="A30" s="4"/>
      <c r="B30" s="7" t="s">
        <v>23</v>
      </c>
      <c r="C30" s="4">
        <v>1</v>
      </c>
      <c r="D30" s="4">
        <v>700</v>
      </c>
      <c r="E30" s="4">
        <f t="shared" si="0"/>
        <v>84</v>
      </c>
      <c r="F30" s="4">
        <f t="shared" si="1"/>
        <v>616</v>
      </c>
      <c r="G30" s="4">
        <f t="shared" si="2"/>
        <v>126</v>
      </c>
      <c r="H30" s="4">
        <v>830</v>
      </c>
      <c r="I30" s="4">
        <v>1</v>
      </c>
      <c r="J30" s="4">
        <v>1500</v>
      </c>
      <c r="K30" s="4">
        <v>1</v>
      </c>
      <c r="L30" s="4">
        <v>1500</v>
      </c>
    </row>
    <row r="31" spans="1:12" ht="19.5">
      <c r="A31" s="4"/>
      <c r="B31" s="7" t="s">
        <v>35</v>
      </c>
      <c r="C31" s="4"/>
      <c r="D31" s="4"/>
      <c r="E31" s="4"/>
      <c r="F31" s="4"/>
      <c r="G31" s="4"/>
      <c r="H31" s="4"/>
      <c r="I31" s="4">
        <v>1</v>
      </c>
      <c r="J31" s="4">
        <v>1000</v>
      </c>
      <c r="K31" s="4">
        <v>1</v>
      </c>
      <c r="L31" s="4">
        <v>1000</v>
      </c>
    </row>
    <row r="32" spans="1:12" ht="19.5">
      <c r="A32" s="4"/>
      <c r="B32" s="7" t="s">
        <v>24</v>
      </c>
      <c r="C32" s="4">
        <v>1</v>
      </c>
      <c r="D32" s="4">
        <v>600</v>
      </c>
      <c r="E32" s="4">
        <f t="shared" si="0"/>
        <v>72</v>
      </c>
      <c r="F32" s="4">
        <f t="shared" si="1"/>
        <v>528</v>
      </c>
      <c r="G32" s="4">
        <f t="shared" si="2"/>
        <v>108</v>
      </c>
      <c r="H32" s="4">
        <v>710</v>
      </c>
      <c r="I32" s="4">
        <v>1</v>
      </c>
      <c r="J32" s="4">
        <v>1100</v>
      </c>
      <c r="K32" s="4">
        <v>1</v>
      </c>
      <c r="L32" s="4">
        <v>1100</v>
      </c>
    </row>
    <row r="33" spans="1:12" ht="19.5">
      <c r="A33" s="4"/>
      <c r="B33" s="7" t="s">
        <v>25</v>
      </c>
      <c r="C33" s="4">
        <v>1</v>
      </c>
      <c r="D33" s="4">
        <v>500</v>
      </c>
      <c r="E33" s="4">
        <f t="shared" si="0"/>
        <v>60</v>
      </c>
      <c r="F33" s="4">
        <f t="shared" si="1"/>
        <v>440</v>
      </c>
      <c r="G33" s="4">
        <f t="shared" si="2"/>
        <v>90</v>
      </c>
      <c r="H33" s="4">
        <f>D33+G33</f>
        <v>590</v>
      </c>
      <c r="I33" s="4">
        <v>1</v>
      </c>
      <c r="J33" s="4">
        <v>900</v>
      </c>
      <c r="K33" s="4">
        <v>1</v>
      </c>
      <c r="L33" s="4">
        <v>900</v>
      </c>
    </row>
    <row r="34" spans="1:12" ht="19.5">
      <c r="A34" s="4"/>
      <c r="B34" s="7" t="s">
        <v>25</v>
      </c>
      <c r="C34" s="4"/>
      <c r="D34" s="4"/>
      <c r="E34" s="4"/>
      <c r="F34" s="4"/>
      <c r="G34" s="4"/>
      <c r="H34" s="4"/>
      <c r="I34" s="4">
        <v>1</v>
      </c>
      <c r="J34" s="4">
        <v>900</v>
      </c>
      <c r="K34" s="4">
        <v>1</v>
      </c>
      <c r="L34" s="4">
        <v>900</v>
      </c>
    </row>
    <row r="35" spans="1:12" ht="19.5">
      <c r="A35" s="4"/>
      <c r="B35" s="7" t="s">
        <v>25</v>
      </c>
      <c r="C35" s="4"/>
      <c r="D35" s="4"/>
      <c r="E35" s="4"/>
      <c r="F35" s="4"/>
      <c r="G35" s="4"/>
      <c r="H35" s="4"/>
      <c r="I35" s="4"/>
      <c r="J35" s="4"/>
      <c r="K35" s="4">
        <v>1</v>
      </c>
      <c r="L35" s="4">
        <v>900</v>
      </c>
    </row>
    <row r="36" spans="1:12" ht="19.5">
      <c r="A36" s="4"/>
      <c r="B36" s="7" t="s">
        <v>39</v>
      </c>
      <c r="C36" s="4"/>
      <c r="D36" s="4"/>
      <c r="E36" s="4"/>
      <c r="F36" s="4"/>
      <c r="G36" s="4"/>
      <c r="H36" s="4"/>
      <c r="I36" s="4"/>
      <c r="J36" s="4"/>
      <c r="K36" s="4">
        <v>1</v>
      </c>
      <c r="L36" s="4">
        <v>600</v>
      </c>
    </row>
    <row r="37" spans="1:12" ht="19.5">
      <c r="A37" s="6"/>
      <c r="B37" s="7" t="s">
        <v>26</v>
      </c>
      <c r="C37" s="9">
        <f>SUM(C7:C34)</f>
        <v>22</v>
      </c>
      <c r="D37" s="4">
        <f>SUM(D7:D33)</f>
        <v>20800</v>
      </c>
      <c r="E37" s="4">
        <f>SUM(E7:E33)</f>
        <v>2496</v>
      </c>
      <c r="F37" s="4">
        <f>SUM(F7:F33)</f>
        <v>18304</v>
      </c>
      <c r="G37" s="4">
        <f>SUM(G7:G33)</f>
        <v>3744</v>
      </c>
      <c r="H37" s="4">
        <f>SUM(H7:H33)</f>
        <v>24560</v>
      </c>
      <c r="I37" s="9">
        <f>SUM(I7:I34)</f>
        <v>27</v>
      </c>
      <c r="J37" s="4">
        <f>SUM(J7:J33)</f>
        <v>37700</v>
      </c>
      <c r="K37" s="9">
        <f>SUM(K7:K36)</f>
        <v>30</v>
      </c>
      <c r="L37" s="4">
        <f>SUM(L7:L33)</f>
        <v>41050</v>
      </c>
    </row>
    <row r="38" spans="1:12" ht="4.5" customHeight="1">
      <c r="A38" s="10"/>
      <c r="B38" s="11"/>
      <c r="C38" s="12"/>
      <c r="D38" s="13"/>
      <c r="E38" s="13"/>
      <c r="F38" s="13"/>
      <c r="G38" s="13"/>
      <c r="H38" s="13"/>
      <c r="I38" s="12"/>
      <c r="J38" s="13"/>
      <c r="K38" s="12"/>
      <c r="L38" s="13"/>
    </row>
    <row r="39" spans="1:12" ht="19.5" customHeight="1">
      <c r="A39" s="10"/>
      <c r="B39" s="11" t="s">
        <v>36</v>
      </c>
      <c r="C39" s="12"/>
      <c r="D39" s="13"/>
      <c r="E39" s="13"/>
      <c r="F39" s="13"/>
      <c r="G39" s="13"/>
      <c r="H39" s="13">
        <f>H37*12</f>
        <v>294720</v>
      </c>
      <c r="I39" s="12"/>
      <c r="J39" s="13">
        <f>J37*12</f>
        <v>452400</v>
      </c>
      <c r="K39" s="12"/>
      <c r="L39" s="13">
        <f>L37*12</f>
        <v>492600</v>
      </c>
    </row>
    <row r="40" spans="1:12" ht="21" customHeight="1">
      <c r="A40" s="10"/>
      <c r="B40" s="11" t="s">
        <v>37</v>
      </c>
      <c r="C40" s="12"/>
      <c r="D40" s="13"/>
      <c r="E40" s="13"/>
      <c r="F40" s="13"/>
      <c r="G40" s="13"/>
      <c r="H40" s="13">
        <f>H37</f>
        <v>24560</v>
      </c>
      <c r="I40" s="12"/>
      <c r="J40" s="13">
        <f>J37</f>
        <v>37700</v>
      </c>
      <c r="K40" s="12"/>
      <c r="L40" s="13">
        <f>L37</f>
        <v>41050</v>
      </c>
    </row>
    <row r="41" spans="1:12" ht="18.75" customHeight="1" thickBot="1">
      <c r="A41" s="10"/>
      <c r="B41" s="11" t="s">
        <v>38</v>
      </c>
      <c r="C41" s="12"/>
      <c r="D41" s="13"/>
      <c r="E41" s="13"/>
      <c r="F41" s="13"/>
      <c r="G41" s="13"/>
      <c r="H41" s="16">
        <f>H39+H40</f>
        <v>319280</v>
      </c>
      <c r="I41" s="12"/>
      <c r="J41" s="16">
        <f>J39+J40</f>
        <v>490100</v>
      </c>
      <c r="K41" s="12"/>
      <c r="L41" s="16">
        <f>L39+L40</f>
        <v>533650</v>
      </c>
    </row>
    <row r="42" spans="1:12" ht="18.75" customHeight="1" thickTop="1">
      <c r="A42" s="10"/>
      <c r="B42" s="11"/>
      <c r="C42" s="12"/>
      <c r="D42" s="13"/>
      <c r="E42" s="13"/>
      <c r="F42" s="13"/>
      <c r="G42" s="13"/>
      <c r="H42" s="13"/>
      <c r="I42" s="12"/>
      <c r="J42" s="13"/>
      <c r="K42" s="12"/>
      <c r="L42" s="13"/>
    </row>
  </sheetData>
  <mergeCells count="2">
    <mergeCell ref="A2:L2"/>
    <mergeCell ref="A4:L4"/>
  </mergeCells>
  <phoneticPr fontId="0" type="noConversion"/>
  <pageMargins left="0.75" right="0.75" top="1" bottom="1" header="0.5" footer="0.5"/>
  <pageSetup paperSize="9" scale="5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B20" sqref="B20"/>
    </sheetView>
  </sheetViews>
  <sheetFormatPr defaultRowHeight="49.5" customHeight="1"/>
  <cols>
    <col min="1" max="1" width="5.7109375" customWidth="1"/>
    <col min="2" max="2" width="60.42578125" customWidth="1"/>
    <col min="3" max="3" width="14.28515625" customWidth="1"/>
    <col min="4" max="4" width="0.140625" hidden="1" customWidth="1"/>
    <col min="5" max="5" width="12" hidden="1" customWidth="1"/>
    <col min="6" max="6" width="13.28515625" hidden="1" customWidth="1"/>
    <col min="7" max="7" width="13.5703125" hidden="1" customWidth="1"/>
    <col min="8" max="8" width="9.140625" hidden="1" customWidth="1"/>
    <col min="9" max="9" width="12" customWidth="1"/>
    <col min="10" max="10" width="10.140625" customWidth="1"/>
    <col min="11" max="11" width="12.28515625" customWidth="1"/>
    <col min="12" max="12" width="10.5703125" customWidth="1"/>
  </cols>
  <sheetData>
    <row r="1" spans="1:12" ht="49.5" customHeight="1">
      <c r="A1" s="132" t="s">
        <v>40</v>
      </c>
      <c r="B1" s="132"/>
      <c r="C1" s="132"/>
      <c r="D1" s="132"/>
      <c r="E1" s="132"/>
      <c r="F1" s="132"/>
      <c r="G1" s="132"/>
    </row>
    <row r="2" spans="1:12" ht="18.75" customHeight="1">
      <c r="A2" s="133"/>
      <c r="B2" s="133"/>
      <c r="C2" s="133"/>
      <c r="D2" s="133"/>
      <c r="E2" s="133"/>
      <c r="F2" s="133"/>
      <c r="G2" s="133"/>
    </row>
    <row r="3" spans="1:12" ht="34.5" customHeight="1">
      <c r="A3" s="134" t="s">
        <v>41</v>
      </c>
      <c r="B3" s="136" t="s">
        <v>30</v>
      </c>
      <c r="C3" s="37" t="s">
        <v>86</v>
      </c>
      <c r="D3" s="17" t="s">
        <v>42</v>
      </c>
      <c r="E3" s="17" t="s">
        <v>43</v>
      </c>
      <c r="F3" s="17" t="s">
        <v>44</v>
      </c>
      <c r="G3" s="17" t="s">
        <v>45</v>
      </c>
      <c r="I3" s="31" t="s">
        <v>33</v>
      </c>
      <c r="J3" s="37" t="s">
        <v>85</v>
      </c>
      <c r="K3" s="31" t="s">
        <v>34</v>
      </c>
      <c r="L3" s="37" t="s">
        <v>85</v>
      </c>
    </row>
    <row r="4" spans="1:12" ht="22.5" customHeight="1">
      <c r="A4" s="135"/>
      <c r="B4" s="137"/>
      <c r="C4" s="18">
        <v>610</v>
      </c>
      <c r="D4" s="18">
        <f>D6+D18</f>
        <v>125.25</v>
      </c>
      <c r="E4" s="18">
        <f>E6+E18</f>
        <v>126.45</v>
      </c>
      <c r="F4" s="18">
        <f>F6+F18</f>
        <v>172.45</v>
      </c>
      <c r="G4" s="18">
        <f>G6+G18</f>
        <v>185.85000000000002</v>
      </c>
      <c r="I4" s="34">
        <f>I7+I10+I16+I17+I18</f>
        <v>959020</v>
      </c>
      <c r="J4" s="35">
        <f>I4-610000</f>
        <v>349020</v>
      </c>
      <c r="K4" s="34">
        <f>K7+K10+K16+K17+K18</f>
        <v>1052570</v>
      </c>
      <c r="L4" s="36">
        <f>K4-610000</f>
        <v>442570</v>
      </c>
    </row>
    <row r="5" spans="1:12" ht="15" customHeight="1">
      <c r="A5" s="19"/>
      <c r="B5" s="20" t="s">
        <v>46</v>
      </c>
      <c r="C5" s="21">
        <v>22</v>
      </c>
      <c r="D5" s="21">
        <v>22</v>
      </c>
      <c r="E5" s="21">
        <v>22</v>
      </c>
      <c r="F5" s="21">
        <v>22</v>
      </c>
      <c r="G5" s="21">
        <v>22</v>
      </c>
      <c r="I5" s="32">
        <v>25</v>
      </c>
      <c r="K5" s="33">
        <v>30</v>
      </c>
    </row>
    <row r="6" spans="1:12" ht="19.5" customHeight="1">
      <c r="A6" s="19"/>
      <c r="B6" s="20" t="s">
        <v>47</v>
      </c>
      <c r="C6" s="22">
        <v>560</v>
      </c>
      <c r="D6" s="22">
        <f>D7+D10+D16+D17</f>
        <v>123.25</v>
      </c>
      <c r="E6" s="22">
        <f>E7+E10+E16+E17</f>
        <v>122.45</v>
      </c>
      <c r="F6" s="22">
        <f>F7+F10+F16+F17</f>
        <v>158.44999999999999</v>
      </c>
      <c r="G6" s="22">
        <f>G7+G10+G16+G17</f>
        <v>155.85000000000002</v>
      </c>
      <c r="I6" s="32">
        <f>I7+I10+I16+I17</f>
        <v>909020</v>
      </c>
      <c r="J6" s="32"/>
      <c r="K6" s="32">
        <f>K7+K10+K16+K17</f>
        <v>1002570</v>
      </c>
    </row>
    <row r="7" spans="1:12" ht="19.5" customHeight="1">
      <c r="A7" s="19"/>
      <c r="B7" s="23" t="s">
        <v>48</v>
      </c>
      <c r="C7" s="22">
        <v>320.60000000000002</v>
      </c>
      <c r="D7" s="22">
        <f>C7/4</f>
        <v>80.150000000000006</v>
      </c>
      <c r="E7" s="22">
        <f>(C7-D7)/3</f>
        <v>80.150000000000006</v>
      </c>
      <c r="F7" s="22">
        <v>80.150000000000006</v>
      </c>
      <c r="G7" s="22">
        <v>80.150000000000006</v>
      </c>
      <c r="I7">
        <v>490100</v>
      </c>
      <c r="K7">
        <f>Sheet1!L41</f>
        <v>533650</v>
      </c>
    </row>
    <row r="8" spans="1:12" ht="19.5" customHeight="1">
      <c r="A8" s="24"/>
      <c r="B8" s="25" t="s">
        <v>49</v>
      </c>
      <c r="C8" s="22">
        <v>0</v>
      </c>
      <c r="D8" s="22">
        <v>0</v>
      </c>
      <c r="E8" s="26"/>
      <c r="F8" s="26"/>
      <c r="G8" s="26"/>
    </row>
    <row r="9" spans="1:12" ht="19.5" customHeight="1">
      <c r="A9" s="24"/>
      <c r="B9" s="25" t="s">
        <v>50</v>
      </c>
      <c r="C9" s="22">
        <v>0</v>
      </c>
      <c r="D9" s="22">
        <v>0</v>
      </c>
      <c r="E9" s="26"/>
      <c r="F9" s="26"/>
      <c r="G9" s="26"/>
    </row>
    <row r="10" spans="1:12" ht="20.25" customHeight="1">
      <c r="A10" s="19"/>
      <c r="B10" s="23" t="s">
        <v>51</v>
      </c>
      <c r="C10" s="22">
        <v>227.9</v>
      </c>
      <c r="D10" s="22">
        <v>41.6</v>
      </c>
      <c r="E10" s="26">
        <f>38.3-0.5</f>
        <v>37.799999999999997</v>
      </c>
      <c r="F10" s="26">
        <v>72.8</v>
      </c>
      <c r="G10" s="26">
        <f>C10-D10-E10-F10</f>
        <v>75.7</v>
      </c>
      <c r="H10" s="27"/>
      <c r="I10">
        <v>407420</v>
      </c>
      <c r="K10">
        <f>I10+50000</f>
        <v>457420</v>
      </c>
    </row>
    <row r="11" spans="1:12" ht="0.75" hidden="1" customHeight="1">
      <c r="A11" s="24"/>
      <c r="B11" s="25" t="s">
        <v>52</v>
      </c>
      <c r="C11" s="22">
        <v>145</v>
      </c>
      <c r="D11" s="22">
        <f>C11/4</f>
        <v>36.25</v>
      </c>
      <c r="E11" s="22">
        <v>36.299999999999997</v>
      </c>
      <c r="F11" s="26">
        <v>36.299999999999997</v>
      </c>
      <c r="G11" s="26">
        <f t="shared" ref="G11:G18" si="0">C11-D11-E11-F11</f>
        <v>36.150000000000006</v>
      </c>
    </row>
    <row r="12" spans="1:12" ht="19.5" hidden="1" customHeight="1">
      <c r="A12" s="24"/>
      <c r="B12" s="25" t="s">
        <v>53</v>
      </c>
      <c r="C12" s="22">
        <v>0</v>
      </c>
      <c r="D12" s="22">
        <v>0</v>
      </c>
      <c r="E12" s="26"/>
      <c r="F12" s="26"/>
      <c r="G12" s="26">
        <f t="shared" si="0"/>
        <v>0</v>
      </c>
    </row>
    <row r="13" spans="1:12" ht="19.5" customHeight="1">
      <c r="A13" s="19"/>
      <c r="B13" s="23" t="s">
        <v>54</v>
      </c>
      <c r="C13" s="22">
        <v>0</v>
      </c>
      <c r="D13" s="22">
        <v>0</v>
      </c>
      <c r="E13" s="26"/>
      <c r="F13" s="26"/>
      <c r="G13" s="26">
        <f t="shared" si="0"/>
        <v>0</v>
      </c>
    </row>
    <row r="14" spans="1:12" ht="19.5" customHeight="1">
      <c r="A14" s="19"/>
      <c r="B14" s="23" t="s">
        <v>55</v>
      </c>
      <c r="C14" s="22">
        <v>0</v>
      </c>
      <c r="D14" s="22">
        <v>0</v>
      </c>
      <c r="E14" s="26"/>
      <c r="F14" s="26"/>
      <c r="G14" s="26">
        <f t="shared" si="0"/>
        <v>0</v>
      </c>
    </row>
    <row r="15" spans="1:12" ht="19.5" customHeight="1">
      <c r="A15" s="19"/>
      <c r="B15" s="23" t="s">
        <v>56</v>
      </c>
      <c r="C15" s="22">
        <v>0</v>
      </c>
      <c r="D15" s="22">
        <v>0</v>
      </c>
      <c r="E15" s="26"/>
      <c r="F15" s="26"/>
      <c r="G15" s="26">
        <f t="shared" si="0"/>
        <v>0</v>
      </c>
    </row>
    <row r="16" spans="1:12" ht="32.25" customHeight="1">
      <c r="A16" s="19"/>
      <c r="B16" s="23" t="s">
        <v>57</v>
      </c>
      <c r="C16" s="22">
        <v>2.5</v>
      </c>
      <c r="D16" s="22">
        <v>1.5</v>
      </c>
      <c r="E16" s="26"/>
      <c r="F16" s="26">
        <v>1</v>
      </c>
      <c r="G16" s="26"/>
      <c r="I16">
        <v>2500</v>
      </c>
      <c r="K16">
        <f>I16</f>
        <v>2500</v>
      </c>
    </row>
    <row r="17" spans="1:11" ht="19.5" customHeight="1">
      <c r="A17" s="19"/>
      <c r="B17" s="23" t="s">
        <v>58</v>
      </c>
      <c r="C17" s="22">
        <v>9</v>
      </c>
      <c r="D17" s="22"/>
      <c r="E17" s="26">
        <v>4.5</v>
      </c>
      <c r="F17" s="26">
        <v>4.5</v>
      </c>
      <c r="G17" s="26"/>
      <c r="I17">
        <v>9000</v>
      </c>
      <c r="K17">
        <f>I17</f>
        <v>9000</v>
      </c>
    </row>
    <row r="18" spans="1:11" ht="18.75" customHeight="1">
      <c r="A18" s="19"/>
      <c r="B18" s="20" t="s">
        <v>59</v>
      </c>
      <c r="C18" s="22">
        <v>50</v>
      </c>
      <c r="D18" s="22">
        <v>2</v>
      </c>
      <c r="E18" s="26">
        <v>4</v>
      </c>
      <c r="F18" s="26">
        <v>14</v>
      </c>
      <c r="G18" s="26">
        <f t="shared" si="0"/>
        <v>30</v>
      </c>
      <c r="I18">
        <v>50000</v>
      </c>
      <c r="K18">
        <f>I18</f>
        <v>50000</v>
      </c>
    </row>
    <row r="19" spans="1:11" ht="19.5" customHeight="1">
      <c r="A19" s="19"/>
      <c r="B19" s="20" t="s">
        <v>60</v>
      </c>
      <c r="C19" s="22"/>
      <c r="D19" s="22"/>
      <c r="E19" s="26"/>
      <c r="F19" s="26"/>
      <c r="G19" s="26"/>
    </row>
    <row r="20" spans="1:11" ht="19.5" customHeight="1">
      <c r="A20" s="19"/>
      <c r="B20" s="20" t="s">
        <v>61</v>
      </c>
      <c r="C20" s="22"/>
      <c r="D20" s="22"/>
      <c r="E20" s="26"/>
      <c r="F20" s="26"/>
      <c r="G20" s="26"/>
    </row>
    <row r="21" spans="1:11" ht="33.75" customHeight="1">
      <c r="B21" s="28" t="s">
        <v>62</v>
      </c>
      <c r="C21" s="30">
        <v>43400</v>
      </c>
      <c r="I21">
        <v>150000</v>
      </c>
      <c r="K21">
        <v>20000</v>
      </c>
    </row>
    <row r="22" spans="1:11" ht="20.25" customHeight="1">
      <c r="B22" s="29" t="s">
        <v>63</v>
      </c>
      <c r="C22" s="30">
        <v>49800</v>
      </c>
      <c r="I22">
        <f>C22+15000</f>
        <v>64800</v>
      </c>
    </row>
    <row r="23" spans="1:11" ht="20.25" customHeight="1">
      <c r="B23" s="29" t="s">
        <v>64</v>
      </c>
      <c r="C23" s="30">
        <v>15500</v>
      </c>
      <c r="I23">
        <f>C23+10000</f>
        <v>25500</v>
      </c>
    </row>
    <row r="24" spans="1:11" ht="20.25" customHeight="1">
      <c r="B24" s="29" t="s">
        <v>65</v>
      </c>
      <c r="C24" s="30">
        <f>2800*12</f>
        <v>33600</v>
      </c>
      <c r="I24">
        <f>C24+12000</f>
        <v>45600</v>
      </c>
    </row>
    <row r="25" spans="1:11" ht="20.25" customHeight="1">
      <c r="B25" s="29" t="s">
        <v>66</v>
      </c>
      <c r="C25" s="30">
        <f>1200*12</f>
        <v>14400</v>
      </c>
      <c r="I25">
        <f>C25</f>
        <v>14400</v>
      </c>
    </row>
    <row r="26" spans="1:11" ht="20.25" customHeight="1">
      <c r="B26" s="29" t="s">
        <v>67</v>
      </c>
      <c r="C26" s="30">
        <f>200*12</f>
        <v>2400</v>
      </c>
      <c r="I26">
        <f>3000</f>
        <v>3000</v>
      </c>
    </row>
    <row r="27" spans="1:11" ht="20.25" customHeight="1">
      <c r="B27" s="29" t="s">
        <v>68</v>
      </c>
      <c r="C27" s="30">
        <f>150*12</f>
        <v>1800</v>
      </c>
      <c r="I27">
        <f>C27</f>
        <v>1800</v>
      </c>
    </row>
    <row r="28" spans="1:11" ht="20.25" customHeight="1">
      <c r="B28" s="29" t="s">
        <v>69</v>
      </c>
      <c r="C28" s="30">
        <v>1800</v>
      </c>
      <c r="I28">
        <f>C28</f>
        <v>1800</v>
      </c>
    </row>
    <row r="29" spans="1:11" ht="20.25" customHeight="1">
      <c r="B29" s="29" t="s">
        <v>70</v>
      </c>
      <c r="C29" s="30">
        <f>580*12</f>
        <v>6960</v>
      </c>
      <c r="I29">
        <f>C29</f>
        <v>6960</v>
      </c>
    </row>
    <row r="30" spans="1:11" ht="20.25" customHeight="1">
      <c r="B30" s="29" t="s">
        <v>71</v>
      </c>
      <c r="C30" s="30">
        <f>150*4</f>
        <v>600</v>
      </c>
      <c r="I30">
        <f>C30</f>
        <v>600</v>
      </c>
    </row>
    <row r="31" spans="1:11" ht="20.25" customHeight="1">
      <c r="B31" s="29" t="s">
        <v>72</v>
      </c>
      <c r="C31" s="30">
        <v>9000</v>
      </c>
      <c r="I31">
        <f>C31+41000</f>
        <v>50000</v>
      </c>
    </row>
    <row r="32" spans="1:11" ht="20.25" customHeight="1">
      <c r="B32" s="29" t="s">
        <v>73</v>
      </c>
      <c r="C32" s="30">
        <v>5000</v>
      </c>
      <c r="I32">
        <f>C32+2000</f>
        <v>7000</v>
      </c>
    </row>
    <row r="33" spans="2:9" ht="20.25" customHeight="1">
      <c r="B33" s="29" t="s">
        <v>74</v>
      </c>
      <c r="C33" s="30">
        <v>4000</v>
      </c>
      <c r="I33">
        <f>C33+2000</f>
        <v>6000</v>
      </c>
    </row>
    <row r="34" spans="2:9" ht="20.25" customHeight="1">
      <c r="B34" s="29" t="s">
        <v>75</v>
      </c>
      <c r="C34" s="30">
        <f>240*12</f>
        <v>2880</v>
      </c>
      <c r="I34">
        <f>C34</f>
        <v>2880</v>
      </c>
    </row>
    <row r="35" spans="2:9" ht="20.25" customHeight="1">
      <c r="B35" s="29" t="s">
        <v>76</v>
      </c>
      <c r="C35" s="30">
        <v>6000</v>
      </c>
      <c r="I35">
        <f>C35</f>
        <v>6000</v>
      </c>
    </row>
    <row r="36" spans="2:9" ht="18.75" customHeight="1">
      <c r="B36" s="29" t="s">
        <v>77</v>
      </c>
      <c r="C36" s="30">
        <v>8000</v>
      </c>
      <c r="I36">
        <f>C36</f>
        <v>8000</v>
      </c>
    </row>
    <row r="37" spans="2:9" ht="20.25" hidden="1" customHeight="1">
      <c r="B37" s="29" t="s">
        <v>78</v>
      </c>
      <c r="C37" s="30">
        <v>9680</v>
      </c>
    </row>
    <row r="38" spans="2:9" ht="20.25" customHeight="1">
      <c r="B38" s="29" t="s">
        <v>79</v>
      </c>
      <c r="C38" s="30">
        <v>1500</v>
      </c>
      <c r="I38">
        <f t="shared" ref="I38:I43" si="1">C38</f>
        <v>1500</v>
      </c>
    </row>
    <row r="39" spans="2:9" ht="20.25" customHeight="1">
      <c r="B39" s="29" t="s">
        <v>80</v>
      </c>
      <c r="C39" s="30">
        <f>965*12</f>
        <v>11580</v>
      </c>
      <c r="I39">
        <f t="shared" si="1"/>
        <v>11580</v>
      </c>
    </row>
    <row r="40" spans="2:9" ht="20.25" customHeight="1">
      <c r="B40" s="29" t="s">
        <v>81</v>
      </c>
      <c r="C40" s="30">
        <v>9000</v>
      </c>
      <c r="I40">
        <f t="shared" si="1"/>
        <v>9000</v>
      </c>
    </row>
    <row r="41" spans="2:9" ht="20.25" customHeight="1">
      <c r="B41" s="29" t="s">
        <v>82</v>
      </c>
      <c r="C41" s="30">
        <f>30100-14400</f>
        <v>15700</v>
      </c>
      <c r="I41">
        <f t="shared" si="1"/>
        <v>15700</v>
      </c>
    </row>
    <row r="42" spans="2:9" ht="20.25" customHeight="1">
      <c r="B42" s="29" t="s">
        <v>83</v>
      </c>
      <c r="C42" s="30">
        <f>8700+1200+4500</f>
        <v>14400</v>
      </c>
      <c r="I42">
        <f t="shared" si="1"/>
        <v>14400</v>
      </c>
    </row>
    <row r="43" spans="2:9" ht="20.25" customHeight="1">
      <c r="B43" s="29" t="s">
        <v>84</v>
      </c>
      <c r="C43" s="30">
        <v>19900</v>
      </c>
      <c r="I43">
        <f t="shared" si="1"/>
        <v>19900</v>
      </c>
    </row>
  </sheetData>
  <mergeCells count="4">
    <mergeCell ref="A1:G1"/>
    <mergeCell ref="A2:G2"/>
    <mergeCell ref="A3:A4"/>
    <mergeCell ref="B3:B4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4"/>
  <sheetViews>
    <sheetView tabSelected="1" workbookViewId="0">
      <selection activeCell="A9" sqref="A9"/>
    </sheetView>
  </sheetViews>
  <sheetFormatPr defaultRowHeight="12.75"/>
  <cols>
    <col min="1" max="1" width="5.140625" customWidth="1"/>
    <col min="2" max="2" width="11.85546875" bestFit="1" customWidth="1"/>
    <col min="3" max="3" width="12.85546875" bestFit="1" customWidth="1"/>
    <col min="4" max="4" width="12.140625" customWidth="1"/>
    <col min="5" max="5" width="14.5703125" customWidth="1"/>
    <col min="6" max="7" width="12" customWidth="1"/>
    <col min="8" max="8" width="13.140625" customWidth="1"/>
  </cols>
  <sheetData>
    <row r="3" spans="2:10">
      <c r="B3" s="138" t="s">
        <v>94</v>
      </c>
      <c r="C3" s="138"/>
      <c r="D3" s="138"/>
      <c r="E3" s="138"/>
      <c r="F3" s="138"/>
      <c r="G3" s="138"/>
      <c r="H3" s="138"/>
      <c r="I3" s="113"/>
      <c r="J3" s="113"/>
    </row>
    <row r="4" spans="2:10" ht="53.25" customHeight="1">
      <c r="B4" s="139" t="s">
        <v>99</v>
      </c>
      <c r="C4" s="140"/>
      <c r="D4" s="140"/>
      <c r="E4" s="140"/>
      <c r="F4" s="140"/>
      <c r="G4" s="140"/>
      <c r="H4" s="140"/>
      <c r="I4" s="122"/>
      <c r="J4" s="122"/>
    </row>
    <row r="6" spans="2:10" ht="13.5" thickBot="1"/>
    <row r="7" spans="2:10" s="121" customFormat="1">
      <c r="B7" s="141" t="s">
        <v>95</v>
      </c>
      <c r="C7" s="142"/>
      <c r="D7" s="142"/>
      <c r="E7" s="143" t="s">
        <v>96</v>
      </c>
      <c r="F7" s="144"/>
      <c r="G7" s="144"/>
      <c r="H7" s="145"/>
    </row>
    <row r="8" spans="2:10" ht="60.75" customHeight="1">
      <c r="B8" s="114" t="s">
        <v>97</v>
      </c>
      <c r="C8" s="112" t="s">
        <v>93</v>
      </c>
      <c r="D8" s="112" t="s">
        <v>92</v>
      </c>
      <c r="E8" s="114" t="s">
        <v>97</v>
      </c>
      <c r="F8" s="112" t="s">
        <v>93</v>
      </c>
      <c r="G8" s="112" t="s">
        <v>92</v>
      </c>
      <c r="H8" s="120" t="s">
        <v>98</v>
      </c>
    </row>
    <row r="9" spans="2:10" s="119" customFormat="1" ht="29.25" customHeight="1" thickBot="1">
      <c r="B9" s="116">
        <v>43020</v>
      </c>
      <c r="C9" s="117">
        <v>32730</v>
      </c>
      <c r="D9" s="117">
        <v>3750</v>
      </c>
      <c r="E9" s="116">
        <f>79790+34925</f>
        <v>114715</v>
      </c>
      <c r="F9" s="117">
        <v>23062.5</v>
      </c>
      <c r="G9" s="117">
        <f>13875+7300</f>
        <v>21175</v>
      </c>
      <c r="H9" s="118">
        <v>6200</v>
      </c>
    </row>
    <row r="12" spans="2:10">
      <c r="C12" s="123"/>
    </row>
    <row r="13" spans="2:10">
      <c r="C13" s="123"/>
    </row>
    <row r="14" spans="2:10">
      <c r="E14" s="115"/>
    </row>
  </sheetData>
  <mergeCells count="4">
    <mergeCell ref="B3:H3"/>
    <mergeCell ref="B4:H4"/>
    <mergeCell ref="B7:D7"/>
    <mergeCell ref="E7:H7"/>
  </mergeCells>
  <pageMargins left="0.17" right="0.1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30.01.08 amobeWdva</vt:lpstr>
      <vt:lpstr>Sheet2</vt:lpstr>
      <vt:lpstr>Sheet1</vt:lpstr>
      <vt:lpstr>Sheet3</vt:lpstr>
      <vt:lpstr>Sheet</vt:lpstr>
      <vt:lpstr>'30.01.08 amobeWdva'!Print_Area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Tamar Tarashvili</cp:lastModifiedBy>
  <cp:lastPrinted>2016-04-12T09:11:24Z</cp:lastPrinted>
  <dcterms:created xsi:type="dcterms:W3CDTF">2008-01-05T09:30:24Z</dcterms:created>
  <dcterms:modified xsi:type="dcterms:W3CDTF">2016-07-06T09:15:37Z</dcterms:modified>
</cp:coreProperties>
</file>